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opsy\Desktop\Izvršenje 1-6\"/>
    </mc:Choice>
  </mc:AlternateContent>
  <xr:revisionPtr revIDLastSave="0" documentId="13_ncr:1_{85B8795B-20D7-4250-9B07-45727786F480}" xr6:coauthVersionLast="47" xr6:coauthVersionMax="47" xr10:uidLastSave="{00000000-0000-0000-0000-000000000000}"/>
  <bookViews>
    <workbookView xWindow="19095" yWindow="0" windowWidth="19410" windowHeight="20985" tabRatio="829" firstSheet="2" activeTab="5" xr2:uid="{00000000-000D-0000-FFFF-FFFF00000000}"/>
  </bookViews>
  <sheets>
    <sheet name="SAŽETAK" sheetId="53" r:id="rId1"/>
    <sheet name="RAČUN PRIHODA I RASHODA" sheetId="54" r:id="rId2"/>
    <sheet name="RASHODI I PRIHODI PO IZV. FIN." sheetId="55" r:id="rId3"/>
    <sheet name="RASHODI - FUNK. KLAS." sheetId="56" r:id="rId4"/>
    <sheet name="RAČUN FIN. PO EK. KLAS." sheetId="57" r:id="rId5"/>
    <sheet name="RAČUN FIN. PO IZV. FIN." sheetId="52" r:id="rId6"/>
    <sheet name="PROG. KLAS. POSEBNI DIO" sheetId="5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4" i="53" l="1"/>
  <c r="L25" i="53"/>
  <c r="L12" i="53"/>
  <c r="I145" i="54"/>
  <c r="H145" i="54"/>
  <c r="H141" i="54"/>
  <c r="J161" i="54"/>
  <c r="I161" i="54"/>
  <c r="J159" i="54"/>
  <c r="I159" i="54"/>
  <c r="J157" i="54"/>
  <c r="L157" i="54" s="1"/>
  <c r="I157" i="54"/>
  <c r="H161" i="54"/>
  <c r="H159" i="54"/>
  <c r="H157" i="54"/>
  <c r="J151" i="54"/>
  <c r="I151" i="54"/>
  <c r="H151" i="54"/>
  <c r="J149" i="54"/>
  <c r="I149" i="54"/>
  <c r="H149" i="54"/>
  <c r="J147" i="54"/>
  <c r="I147" i="54"/>
  <c r="H147" i="54"/>
  <c r="J145" i="54"/>
  <c r="I144" i="54"/>
  <c r="J144" i="54"/>
  <c r="J143" i="54"/>
  <c r="J142" i="54"/>
  <c r="K142" i="54" s="1"/>
  <c r="J141" i="54"/>
  <c r="I143" i="54"/>
  <c r="L143" i="54" s="1"/>
  <c r="I142" i="54"/>
  <c r="I141" i="54"/>
  <c r="H144" i="54"/>
  <c r="K141" i="54"/>
  <c r="H143" i="54"/>
  <c r="H142" i="54"/>
  <c r="J139" i="54"/>
  <c r="I139" i="54"/>
  <c r="H139" i="54"/>
  <c r="J135" i="54"/>
  <c r="I135" i="54"/>
  <c r="H135" i="54"/>
  <c r="J131" i="54"/>
  <c r="J130" i="54"/>
  <c r="J129" i="54"/>
  <c r="L129" i="54" s="1"/>
  <c r="I131" i="54"/>
  <c r="I130" i="54"/>
  <c r="I129" i="54"/>
  <c r="H131" i="54"/>
  <c r="H130" i="54"/>
  <c r="H129" i="54"/>
  <c r="J124" i="54"/>
  <c r="I124" i="54"/>
  <c r="H124" i="54"/>
  <c r="J121" i="54"/>
  <c r="J120" i="54"/>
  <c r="I121" i="54"/>
  <c r="I120" i="54"/>
  <c r="H121" i="54"/>
  <c r="H120" i="54"/>
  <c r="J118" i="54"/>
  <c r="J116" i="54" s="1"/>
  <c r="J117" i="54"/>
  <c r="I118" i="54"/>
  <c r="I117" i="54"/>
  <c r="H118" i="54"/>
  <c r="H117" i="54"/>
  <c r="I116" i="54"/>
  <c r="H116" i="54"/>
  <c r="L117" i="54"/>
  <c r="J114" i="54"/>
  <c r="J113" i="54"/>
  <c r="J112" i="54"/>
  <c r="J111" i="54"/>
  <c r="I114" i="54"/>
  <c r="I113" i="54"/>
  <c r="I112" i="54"/>
  <c r="I111" i="54"/>
  <c r="H114" i="54"/>
  <c r="H113" i="54"/>
  <c r="H112" i="54"/>
  <c r="H111" i="54"/>
  <c r="J108" i="54"/>
  <c r="I108" i="54"/>
  <c r="H108" i="54"/>
  <c r="J107" i="54"/>
  <c r="I107" i="54"/>
  <c r="H107" i="54"/>
  <c r="J106" i="54"/>
  <c r="L106" i="54" s="1"/>
  <c r="I106" i="54"/>
  <c r="H106" i="54"/>
  <c r="J105" i="54"/>
  <c r="K105" i="54" s="1"/>
  <c r="I105" i="54"/>
  <c r="L105" i="54" s="1"/>
  <c r="H105" i="54"/>
  <c r="J104" i="54"/>
  <c r="I104" i="54"/>
  <c r="H104" i="54"/>
  <c r="J103" i="54"/>
  <c r="I103" i="54"/>
  <c r="H103" i="54"/>
  <c r="J102" i="54"/>
  <c r="K102" i="54" s="1"/>
  <c r="I102" i="54"/>
  <c r="H102" i="54"/>
  <c r="J100" i="54"/>
  <c r="K100" i="54" s="1"/>
  <c r="I100" i="54"/>
  <c r="H100" i="54"/>
  <c r="J98" i="54"/>
  <c r="K98" i="54" s="1"/>
  <c r="I98" i="54"/>
  <c r="H98" i="54"/>
  <c r="J96" i="54"/>
  <c r="K96" i="54" s="1"/>
  <c r="J95" i="54"/>
  <c r="K95" i="54" s="1"/>
  <c r="J94" i="54"/>
  <c r="K94" i="54" s="1"/>
  <c r="J93" i="54"/>
  <c r="J92" i="54"/>
  <c r="J91" i="54"/>
  <c r="K91" i="54" s="1"/>
  <c r="J90" i="54"/>
  <c r="L90" i="54" s="1"/>
  <c r="J89" i="54"/>
  <c r="K89" i="54" s="1"/>
  <c r="J88" i="54"/>
  <c r="L88" i="54" s="1"/>
  <c r="I96" i="54"/>
  <c r="I95" i="54"/>
  <c r="I94" i="54"/>
  <c r="I93" i="54"/>
  <c r="I92" i="54"/>
  <c r="I91" i="54"/>
  <c r="I90" i="54"/>
  <c r="I89" i="54"/>
  <c r="I88" i="54"/>
  <c r="H96" i="54"/>
  <c r="H95" i="54"/>
  <c r="H94" i="54"/>
  <c r="H93" i="54"/>
  <c r="H92" i="54"/>
  <c r="H91" i="54"/>
  <c r="H90" i="54"/>
  <c r="H89" i="54"/>
  <c r="H88" i="54"/>
  <c r="J86" i="54"/>
  <c r="K86" i="54" s="1"/>
  <c r="J85" i="54"/>
  <c r="K85" i="54" s="1"/>
  <c r="J84" i="54"/>
  <c r="K84" i="54" s="1"/>
  <c r="J83" i="54"/>
  <c r="K83" i="54" s="1"/>
  <c r="J82" i="54"/>
  <c r="K82" i="54" s="1"/>
  <c r="J81" i="54"/>
  <c r="K81" i="54" s="1"/>
  <c r="I86" i="54"/>
  <c r="I85" i="54"/>
  <c r="I84" i="54"/>
  <c r="I83" i="54"/>
  <c r="I82" i="54"/>
  <c r="I81" i="54"/>
  <c r="H86" i="54"/>
  <c r="H85" i="54"/>
  <c r="H84" i="54"/>
  <c r="H83" i="54"/>
  <c r="H82" i="54"/>
  <c r="H81" i="54"/>
  <c r="J79" i="54"/>
  <c r="K79" i="54" s="1"/>
  <c r="J78" i="54"/>
  <c r="K78" i="54" s="1"/>
  <c r="J77" i="54"/>
  <c r="K77" i="54" s="1"/>
  <c r="J76" i="54"/>
  <c r="K76" i="54" s="1"/>
  <c r="I79" i="54"/>
  <c r="I78" i="54"/>
  <c r="I77" i="54"/>
  <c r="I76" i="54"/>
  <c r="H79" i="54"/>
  <c r="H78" i="54"/>
  <c r="H77" i="54"/>
  <c r="H76" i="54"/>
  <c r="J73" i="54"/>
  <c r="J72" i="54"/>
  <c r="K72" i="54" s="1"/>
  <c r="I73" i="54"/>
  <c r="I72" i="54"/>
  <c r="H73" i="54"/>
  <c r="H72" i="54"/>
  <c r="J70" i="54"/>
  <c r="I70" i="54"/>
  <c r="H70" i="54"/>
  <c r="J68" i="54"/>
  <c r="I68" i="54"/>
  <c r="H68" i="54"/>
  <c r="J67" i="54"/>
  <c r="I67" i="54"/>
  <c r="L67" i="54" s="1"/>
  <c r="H67" i="54"/>
  <c r="J66" i="54"/>
  <c r="I66" i="54"/>
  <c r="L66" i="54" s="1"/>
  <c r="H66" i="54"/>
  <c r="K67" i="54"/>
  <c r="K68" i="54"/>
  <c r="L68" i="54"/>
  <c r="K70" i="54"/>
  <c r="L70" i="54"/>
  <c r="L72" i="54"/>
  <c r="K92" i="54"/>
  <c r="K93" i="54"/>
  <c r="L93" i="54"/>
  <c r="L102" i="54"/>
  <c r="K103" i="54"/>
  <c r="L103" i="54"/>
  <c r="K104" i="54"/>
  <c r="L104" i="54"/>
  <c r="K107" i="54"/>
  <c r="L107" i="54"/>
  <c r="K108" i="54"/>
  <c r="L108" i="54"/>
  <c r="K111" i="54"/>
  <c r="L111" i="54"/>
  <c r="K113" i="54"/>
  <c r="L113" i="54"/>
  <c r="K114" i="54"/>
  <c r="L114" i="54"/>
  <c r="K124" i="54"/>
  <c r="L124" i="54"/>
  <c r="K129" i="54"/>
  <c r="K130" i="54"/>
  <c r="L130" i="54"/>
  <c r="K131" i="54"/>
  <c r="L131" i="54"/>
  <c r="K139" i="54"/>
  <c r="K143" i="54"/>
  <c r="K144" i="54"/>
  <c r="L144" i="54"/>
  <c r="K145" i="54"/>
  <c r="L145" i="54"/>
  <c r="K149" i="54"/>
  <c r="L149" i="54"/>
  <c r="K157" i="54"/>
  <c r="K159" i="54"/>
  <c r="L159" i="54"/>
  <c r="K161" i="54"/>
  <c r="I51" i="54"/>
  <c r="I39" i="54"/>
  <c r="I27" i="54"/>
  <c r="I26" i="54"/>
  <c r="I14" i="54"/>
  <c r="H27" i="54"/>
  <c r="H14" i="54"/>
  <c r="H51" i="54"/>
  <c r="H39" i="54"/>
  <c r="J13" i="54"/>
  <c r="I13" i="54"/>
  <c r="H13" i="54"/>
  <c r="L14" i="54"/>
  <c r="L15" i="54"/>
  <c r="I42" i="54"/>
  <c r="I41" i="54"/>
  <c r="H42" i="54"/>
  <c r="H41" i="54"/>
  <c r="H26" i="54"/>
  <c r="L151" i="54" l="1"/>
  <c r="L142" i="54"/>
  <c r="L141" i="54"/>
  <c r="L135" i="54"/>
  <c r="L116" i="54"/>
  <c r="L118" i="54"/>
  <c r="K106" i="54"/>
  <c r="L83" i="54"/>
  <c r="L82" i="54"/>
  <c r="L98" i="54"/>
  <c r="L78" i="54"/>
  <c r="L96" i="54"/>
  <c r="L77" i="54"/>
  <c r="L91" i="54"/>
  <c r="K90" i="54"/>
  <c r="L81" i="54"/>
  <c r="L92" i="54"/>
  <c r="L95" i="54"/>
  <c r="L76" i="54"/>
  <c r="L84" i="54"/>
  <c r="L94" i="54"/>
  <c r="L85" i="54"/>
  <c r="L86" i="54"/>
  <c r="L100" i="54"/>
  <c r="L89" i="54"/>
  <c r="K88" i="54"/>
  <c r="K66" i="54"/>
  <c r="J65" i="54"/>
  <c r="K65" i="54" s="1"/>
  <c r="L13" i="54"/>
  <c r="K19" i="54" l="1"/>
  <c r="K20" i="54"/>
  <c r="K22" i="54"/>
  <c r="K26" i="54"/>
  <c r="K27" i="54"/>
  <c r="K30" i="54"/>
  <c r="K31" i="54"/>
  <c r="K35" i="54"/>
  <c r="K38" i="54"/>
  <c r="K39" i="54"/>
  <c r="K41" i="54"/>
  <c r="K42" i="54"/>
  <c r="K45" i="54"/>
  <c r="K46" i="54"/>
  <c r="K48" i="54"/>
  <c r="K51" i="54"/>
  <c r="K55" i="54"/>
  <c r="L26" i="54"/>
  <c r="L27" i="54"/>
  <c r="L35" i="54"/>
  <c r="L38" i="54"/>
  <c r="L39" i="54"/>
  <c r="L41" i="54"/>
  <c r="L42" i="54"/>
  <c r="L45" i="54"/>
  <c r="L46" i="54"/>
  <c r="L48" i="54"/>
  <c r="L51" i="54"/>
  <c r="L55" i="54"/>
  <c r="G7" i="55"/>
  <c r="H7" i="55"/>
  <c r="G8" i="55"/>
  <c r="H8" i="55"/>
  <c r="G10" i="55"/>
  <c r="H10" i="55"/>
  <c r="G12" i="55"/>
  <c r="H12" i="55"/>
  <c r="H14" i="55"/>
  <c r="G15" i="55"/>
  <c r="H15" i="55"/>
  <c r="H16" i="55"/>
  <c r="G17" i="55"/>
  <c r="H17" i="55"/>
  <c r="G18" i="55"/>
  <c r="H18" i="55"/>
  <c r="G20" i="55"/>
  <c r="H20" i="55"/>
  <c r="G21" i="55"/>
  <c r="H21" i="55"/>
  <c r="G22" i="55"/>
  <c r="H22" i="55"/>
  <c r="G23" i="55"/>
  <c r="H23" i="55"/>
  <c r="G24" i="55"/>
  <c r="H24" i="55"/>
  <c r="G25" i="55"/>
  <c r="H25" i="55"/>
  <c r="G26" i="55"/>
  <c r="H26" i="55"/>
  <c r="G27" i="55"/>
  <c r="H27" i="55"/>
  <c r="G28" i="55"/>
  <c r="H28" i="55"/>
  <c r="H29" i="55"/>
  <c r="G30" i="55"/>
  <c r="H30" i="55"/>
  <c r="H31" i="55"/>
  <c r="G32" i="55"/>
  <c r="H32" i="55"/>
  <c r="G33" i="55"/>
  <c r="H33" i="55"/>
  <c r="H34" i="55"/>
  <c r="H35" i="55"/>
  <c r="H367" i="50"/>
  <c r="G367" i="50"/>
  <c r="F367" i="50"/>
  <c r="H157" i="50"/>
  <c r="G157" i="50"/>
  <c r="F157" i="50"/>
  <c r="I373" i="50"/>
  <c r="H372" i="50"/>
  <c r="H371" i="50"/>
  <c r="G372" i="50"/>
  <c r="I372" i="50" s="1"/>
  <c r="G371" i="50"/>
  <c r="I371" i="50" s="1"/>
  <c r="F372" i="50"/>
  <c r="F371" i="50" s="1"/>
  <c r="G317" i="50"/>
  <c r="H81" i="50"/>
  <c r="G81" i="50"/>
  <c r="F81" i="50"/>
  <c r="H150" i="50"/>
  <c r="H149" i="50" s="1"/>
  <c r="H148" i="50" s="1"/>
  <c r="G150" i="50"/>
  <c r="G149" i="50" s="1"/>
  <c r="F150" i="50"/>
  <c r="F149" i="50" s="1"/>
  <c r="F148" i="50" s="1"/>
  <c r="H146" i="50"/>
  <c r="H145" i="50" s="1"/>
  <c r="G146" i="50"/>
  <c r="G145" i="50" s="1"/>
  <c r="G144" i="50" s="1"/>
  <c r="F146" i="50"/>
  <c r="F145" i="50" s="1"/>
  <c r="F144" i="50" s="1"/>
  <c r="I147" i="50"/>
  <c r="I150" i="50"/>
  <c r="I151" i="50"/>
  <c r="H88" i="50"/>
  <c r="H87" i="50" s="1"/>
  <c r="G88" i="50"/>
  <c r="G87" i="50" s="1"/>
  <c r="F88" i="50"/>
  <c r="F87" i="50" s="1"/>
  <c r="H85" i="50"/>
  <c r="G85" i="50"/>
  <c r="F85" i="50"/>
  <c r="I81" i="50"/>
  <c r="H79" i="50"/>
  <c r="H78" i="50" s="1"/>
  <c r="G79" i="50"/>
  <c r="I79" i="50" s="1"/>
  <c r="F79" i="50"/>
  <c r="G78" i="50"/>
  <c r="H76" i="50"/>
  <c r="G76" i="50"/>
  <c r="F76" i="50"/>
  <c r="H74" i="50"/>
  <c r="G74" i="50"/>
  <c r="F74" i="50"/>
  <c r="F73" i="50" s="1"/>
  <c r="H70" i="50"/>
  <c r="H69" i="50" s="1"/>
  <c r="G70" i="50"/>
  <c r="G69" i="50" s="1"/>
  <c r="F70" i="50"/>
  <c r="F69" i="50" s="1"/>
  <c r="H67" i="50"/>
  <c r="G67" i="50"/>
  <c r="F67" i="50"/>
  <c r="H64" i="50"/>
  <c r="G64" i="50"/>
  <c r="F64" i="50"/>
  <c r="H62" i="50"/>
  <c r="G62" i="50"/>
  <c r="G61" i="50" s="1"/>
  <c r="F62" i="50"/>
  <c r="H61" i="50"/>
  <c r="H59" i="50"/>
  <c r="G59" i="50"/>
  <c r="F59" i="50"/>
  <c r="H57" i="50"/>
  <c r="H56" i="50" s="1"/>
  <c r="G57" i="50"/>
  <c r="F57" i="50"/>
  <c r="I58" i="50"/>
  <c r="I60" i="50"/>
  <c r="I63" i="50"/>
  <c r="I65" i="50"/>
  <c r="I66" i="50"/>
  <c r="I68" i="50"/>
  <c r="I71" i="50"/>
  <c r="I75" i="50"/>
  <c r="I77" i="50"/>
  <c r="I80" i="50"/>
  <c r="I83" i="50"/>
  <c r="I84" i="50"/>
  <c r="I86" i="50"/>
  <c r="I89" i="50"/>
  <c r="F28" i="55"/>
  <c r="E28" i="55"/>
  <c r="D28" i="55"/>
  <c r="F13" i="55"/>
  <c r="H13" i="55" s="1"/>
  <c r="E13" i="55"/>
  <c r="D13" i="55"/>
  <c r="G13" i="55" l="1"/>
  <c r="F78" i="50"/>
  <c r="F56" i="50"/>
  <c r="G56" i="50"/>
  <c r="I67" i="50"/>
  <c r="I64" i="50"/>
  <c r="I74" i="50"/>
  <c r="G73" i="50"/>
  <c r="I146" i="50"/>
  <c r="G148" i="50"/>
  <c r="I148" i="50" s="1"/>
  <c r="I149" i="50"/>
  <c r="H144" i="50"/>
  <c r="I145" i="50"/>
  <c r="I76" i="50"/>
  <c r="I59" i="50"/>
  <c r="I57" i="50"/>
  <c r="H73" i="50"/>
  <c r="H72" i="50" s="1"/>
  <c r="H55" i="50"/>
  <c r="F61" i="50"/>
  <c r="F55" i="50" s="1"/>
  <c r="I85" i="50"/>
  <c r="I87" i="50"/>
  <c r="I88" i="50"/>
  <c r="G72" i="50"/>
  <c r="I78" i="50"/>
  <c r="F72" i="50"/>
  <c r="I70" i="50"/>
  <c r="I69" i="50"/>
  <c r="I61" i="50"/>
  <c r="I62" i="50"/>
  <c r="G55" i="50"/>
  <c r="I56" i="50"/>
  <c r="H51" i="50"/>
  <c r="H50" i="50" s="1"/>
  <c r="G51" i="50"/>
  <c r="G50" i="50" s="1"/>
  <c r="F51" i="50"/>
  <c r="F50" i="50" s="1"/>
  <c r="H47" i="50"/>
  <c r="H46" i="50" s="1"/>
  <c r="G47" i="50"/>
  <c r="G46" i="50" s="1"/>
  <c r="F47" i="50"/>
  <c r="F46" i="50" s="1"/>
  <c r="H43" i="50"/>
  <c r="G43" i="50"/>
  <c r="F43" i="50"/>
  <c r="H41" i="50"/>
  <c r="G41" i="50"/>
  <c r="I41" i="50" s="1"/>
  <c r="F41" i="50"/>
  <c r="H38" i="50"/>
  <c r="G38" i="50"/>
  <c r="F38" i="50"/>
  <c r="H35" i="50"/>
  <c r="G35" i="50"/>
  <c r="F35" i="50"/>
  <c r="H33" i="50"/>
  <c r="G33" i="50"/>
  <c r="F33" i="50"/>
  <c r="H28" i="50"/>
  <c r="H27" i="50" s="1"/>
  <c r="G28" i="50"/>
  <c r="G27" i="50" s="1"/>
  <c r="F28" i="50"/>
  <c r="F27" i="50" s="1"/>
  <c r="H24" i="50"/>
  <c r="G24" i="50"/>
  <c r="F24" i="50"/>
  <c r="H22" i="50"/>
  <c r="G22" i="50"/>
  <c r="F22" i="50"/>
  <c r="H19" i="50"/>
  <c r="G19" i="50"/>
  <c r="F19" i="50"/>
  <c r="H16" i="50"/>
  <c r="H14" i="50"/>
  <c r="H13" i="50" s="1"/>
  <c r="G16" i="50"/>
  <c r="G14" i="50"/>
  <c r="F16" i="50"/>
  <c r="F14" i="50"/>
  <c r="F13" i="50" s="1"/>
  <c r="I15" i="50"/>
  <c r="I17" i="50"/>
  <c r="I20" i="50"/>
  <c r="I21" i="50"/>
  <c r="I23" i="50"/>
  <c r="I25" i="50"/>
  <c r="I26" i="50"/>
  <c r="I29" i="50"/>
  <c r="I30" i="50"/>
  <c r="I34" i="50"/>
  <c r="I36" i="50"/>
  <c r="I39" i="50"/>
  <c r="I40" i="50"/>
  <c r="I42" i="50"/>
  <c r="I44" i="50"/>
  <c r="I45" i="50"/>
  <c r="I48" i="50"/>
  <c r="I49" i="50"/>
  <c r="I52" i="50"/>
  <c r="I53" i="50"/>
  <c r="H54" i="50" l="1"/>
  <c r="I73" i="50"/>
  <c r="I72" i="50"/>
  <c r="G54" i="50"/>
  <c r="I54" i="50" s="1"/>
  <c r="H32" i="50"/>
  <c r="I28" i="50"/>
  <c r="I144" i="50"/>
  <c r="I51" i="50"/>
  <c r="G13" i="50"/>
  <c r="I13" i="50" s="1"/>
  <c r="G18" i="50"/>
  <c r="H37" i="50"/>
  <c r="F18" i="50"/>
  <c r="F12" i="50" s="1"/>
  <c r="G37" i="50"/>
  <c r="F54" i="50"/>
  <c r="I55" i="50"/>
  <c r="I38" i="50"/>
  <c r="I24" i="50"/>
  <c r="I35" i="50"/>
  <c r="I16" i="50"/>
  <c r="I43" i="50"/>
  <c r="G32" i="50"/>
  <c r="I19" i="50"/>
  <c r="I50" i="50"/>
  <c r="I47" i="50"/>
  <c r="I14" i="50"/>
  <c r="I33" i="50"/>
  <c r="I22" i="50"/>
  <c r="F37" i="50"/>
  <c r="I46" i="50"/>
  <c r="F32" i="50"/>
  <c r="I27" i="50"/>
  <c r="H18" i="50"/>
  <c r="G12" i="50" l="1"/>
  <c r="I37" i="50"/>
  <c r="H31" i="50"/>
  <c r="I32" i="50"/>
  <c r="G31" i="50"/>
  <c r="G11" i="50" s="1"/>
  <c r="I18" i="50"/>
  <c r="H12" i="50"/>
  <c r="F31" i="50"/>
  <c r="F11" i="50" s="1"/>
  <c r="H11" i="50" l="1"/>
  <c r="I11" i="50" s="1"/>
  <c r="I12" i="50"/>
  <c r="I31" i="50"/>
  <c r="F94" i="50" l="1"/>
  <c r="F93" i="50" s="1"/>
  <c r="I98" i="50"/>
  <c r="H97" i="50"/>
  <c r="H96" i="50" s="1"/>
  <c r="G97" i="50"/>
  <c r="G96" i="50" s="1"/>
  <c r="F97" i="50"/>
  <c r="F96" i="50" s="1"/>
  <c r="G94" i="50"/>
  <c r="G93" i="50" s="1"/>
  <c r="H93" i="50"/>
  <c r="I95" i="50"/>
  <c r="I97" i="50" l="1"/>
  <c r="I96" i="50"/>
  <c r="I94" i="50"/>
  <c r="I103" i="50"/>
  <c r="I106" i="50"/>
  <c r="I107" i="50"/>
  <c r="I108" i="50"/>
  <c r="I110" i="50"/>
  <c r="I113" i="50"/>
  <c r="I117" i="50"/>
  <c r="I120" i="50"/>
  <c r="I121" i="50"/>
  <c r="I123" i="50"/>
  <c r="I127" i="50"/>
  <c r="I130" i="50"/>
  <c r="I131" i="50"/>
  <c r="I132" i="50"/>
  <c r="I134" i="50"/>
  <c r="I137" i="50"/>
  <c r="I141" i="50"/>
  <c r="I142" i="50"/>
  <c r="I155" i="50"/>
  <c r="I161" i="50"/>
  <c r="I163" i="50"/>
  <c r="I165" i="50"/>
  <c r="I168" i="50"/>
  <c r="I169" i="50"/>
  <c r="I170" i="50"/>
  <c r="I175" i="50"/>
  <c r="I177" i="50"/>
  <c r="I181" i="50"/>
  <c r="I183" i="50"/>
  <c r="I185" i="50"/>
  <c r="I187" i="50"/>
  <c r="I189" i="50"/>
  <c r="I192" i="50"/>
  <c r="I199" i="50"/>
  <c r="I201" i="50"/>
  <c r="I202" i="50"/>
  <c r="I205" i="50"/>
  <c r="I208" i="50"/>
  <c r="I209" i="50"/>
  <c r="I210" i="50"/>
  <c r="I213" i="50"/>
  <c r="I218" i="50"/>
  <c r="I219" i="50"/>
  <c r="I220" i="50"/>
  <c r="I221" i="50"/>
  <c r="I222" i="50"/>
  <c r="I226" i="50"/>
  <c r="I228" i="50"/>
  <c r="I231" i="50"/>
  <c r="I233" i="50"/>
  <c r="I239" i="50"/>
  <c r="I240" i="50"/>
  <c r="I241" i="50"/>
  <c r="I243" i="50"/>
  <c r="I245" i="50"/>
  <c r="I249" i="50"/>
  <c r="I250" i="50"/>
  <c r="I254" i="50"/>
  <c r="I255" i="50"/>
  <c r="I256" i="50"/>
  <c r="I257" i="50"/>
  <c r="I258" i="50"/>
  <c r="I259" i="50"/>
  <c r="I261" i="50"/>
  <c r="I262" i="50"/>
  <c r="I263" i="50"/>
  <c r="I264" i="50"/>
  <c r="I265" i="50"/>
  <c r="I266" i="50"/>
  <c r="I267" i="50"/>
  <c r="I268" i="50"/>
  <c r="I269" i="50"/>
  <c r="I271" i="50"/>
  <c r="I273" i="50"/>
  <c r="I275" i="50"/>
  <c r="I276" i="50"/>
  <c r="I278" i="50"/>
  <c r="I279" i="50"/>
  <c r="I280" i="50"/>
  <c r="I281" i="50"/>
  <c r="I284" i="50"/>
  <c r="I286" i="50"/>
  <c r="I287" i="50"/>
  <c r="I344" i="50"/>
  <c r="I346" i="50"/>
  <c r="I350" i="50"/>
  <c r="I357" i="50"/>
  <c r="I359" i="50"/>
  <c r="I362" i="50"/>
  <c r="I363" i="50"/>
  <c r="I364" i="50"/>
  <c r="I365" i="50"/>
  <c r="I366" i="50"/>
  <c r="I387" i="50"/>
  <c r="G13" i="53"/>
  <c r="G283" i="50"/>
  <c r="G282" i="50" s="1"/>
  <c r="G140" i="50"/>
  <c r="H140" i="50"/>
  <c r="H139" i="50" s="1"/>
  <c r="H138" i="50" s="1"/>
  <c r="F140" i="50"/>
  <c r="F139" i="50" s="1"/>
  <c r="F138" i="50" s="1"/>
  <c r="G126" i="50"/>
  <c r="G125" i="50" s="1"/>
  <c r="H126" i="50"/>
  <c r="H125" i="50" s="1"/>
  <c r="F126" i="50"/>
  <c r="F125" i="50" s="1"/>
  <c r="G122" i="50"/>
  <c r="H122" i="50"/>
  <c r="F122" i="50"/>
  <c r="G119" i="50"/>
  <c r="H119" i="50"/>
  <c r="F119" i="50"/>
  <c r="G116" i="50"/>
  <c r="G115" i="50" s="1"/>
  <c r="H116" i="50"/>
  <c r="H115" i="50" s="1"/>
  <c r="F116" i="50"/>
  <c r="F115" i="50" s="1"/>
  <c r="H102" i="50"/>
  <c r="H101" i="50" s="1"/>
  <c r="G102" i="50"/>
  <c r="G101" i="50" s="1"/>
  <c r="F102" i="50"/>
  <c r="F101" i="50" s="1"/>
  <c r="I122" i="50" l="1"/>
  <c r="I125" i="50"/>
  <c r="I115" i="50"/>
  <c r="I101" i="50"/>
  <c r="I119" i="50"/>
  <c r="I140" i="50"/>
  <c r="I116" i="50"/>
  <c r="I126" i="50"/>
  <c r="I102" i="50"/>
  <c r="F118" i="50"/>
  <c r="G118" i="50"/>
  <c r="G114" i="50" s="1"/>
  <c r="H118" i="50"/>
  <c r="G139" i="50"/>
  <c r="I139" i="50" s="1"/>
  <c r="H114" i="50" l="1"/>
  <c r="I114" i="50" s="1"/>
  <c r="I118" i="50"/>
  <c r="G138" i="50"/>
  <c r="I138" i="50" s="1"/>
  <c r="G384" i="50"/>
  <c r="H384" i="50"/>
  <c r="F384" i="50"/>
  <c r="G9" i="56" l="1"/>
  <c r="K17" i="54"/>
  <c r="G327" i="50"/>
  <c r="H327" i="50"/>
  <c r="F327" i="50"/>
  <c r="G310" i="50"/>
  <c r="H310" i="50"/>
  <c r="F310" i="50"/>
  <c r="G306" i="50"/>
  <c r="H306" i="50"/>
  <c r="F306" i="50"/>
  <c r="G272" i="50" l="1"/>
  <c r="H272" i="50"/>
  <c r="I37" i="54"/>
  <c r="J37" i="54"/>
  <c r="H37" i="54"/>
  <c r="G234" i="50"/>
  <c r="H234" i="50"/>
  <c r="F234" i="50"/>
  <c r="G215" i="50"/>
  <c r="H215" i="50"/>
  <c r="F215" i="50"/>
  <c r="I137" i="54"/>
  <c r="H137" i="54"/>
  <c r="L37" i="54" l="1"/>
  <c r="K37" i="54"/>
  <c r="I272" i="50"/>
  <c r="J137" i="54"/>
  <c r="I99" i="54"/>
  <c r="J99" i="54"/>
  <c r="K137" i="54" l="1"/>
  <c r="K99" i="54"/>
  <c r="L99" i="54"/>
  <c r="I119" i="54" l="1"/>
  <c r="I115" i="54" s="1"/>
  <c r="J119" i="54"/>
  <c r="J115" i="54" s="1"/>
  <c r="H119" i="54"/>
  <c r="H115" i="54" s="1"/>
  <c r="L115" i="54" l="1"/>
  <c r="E34" i="55"/>
  <c r="F34" i="55"/>
  <c r="D34" i="55"/>
  <c r="E32" i="55"/>
  <c r="F32" i="55"/>
  <c r="D32" i="55"/>
  <c r="E26" i="55"/>
  <c r="F26" i="55"/>
  <c r="D26" i="55"/>
  <c r="G386" i="50"/>
  <c r="H386" i="50"/>
  <c r="F386" i="50"/>
  <c r="G223" i="50"/>
  <c r="H223" i="50"/>
  <c r="F223" i="50"/>
  <c r="I386" i="50" l="1"/>
  <c r="H99" i="54"/>
  <c r="G323" i="50" l="1"/>
  <c r="G322" i="50" s="1"/>
  <c r="H323" i="50"/>
  <c r="F323" i="50"/>
  <c r="F322" i="50" s="1"/>
  <c r="G319" i="50"/>
  <c r="H319" i="50"/>
  <c r="F319" i="50"/>
  <c r="G314" i="50"/>
  <c r="H314" i="50"/>
  <c r="F314" i="50"/>
  <c r="F272" i="50"/>
  <c r="H154" i="50"/>
  <c r="G154" i="50"/>
  <c r="G153" i="50" s="1"/>
  <c r="G152" i="50" s="1"/>
  <c r="G143" i="50" s="1"/>
  <c r="F154" i="50"/>
  <c r="F153" i="50" s="1"/>
  <c r="F152" i="50" s="1"/>
  <c r="F143" i="50" s="1"/>
  <c r="F382" i="50"/>
  <c r="F381" i="50" s="1"/>
  <c r="F379" i="50"/>
  <c r="F377" i="50"/>
  <c r="F369" i="50"/>
  <c r="F368" i="50" s="1"/>
  <c r="F361" i="50"/>
  <c r="F360" i="50" s="1"/>
  <c r="F358" i="50"/>
  <c r="F351" i="50"/>
  <c r="F347" i="50"/>
  <c r="F343" i="50"/>
  <c r="F340" i="50"/>
  <c r="F338" i="50"/>
  <c r="F336" i="50"/>
  <c r="F332" i="50"/>
  <c r="F331" i="50" s="1"/>
  <c r="F326" i="50"/>
  <c r="F317" i="50"/>
  <c r="F303" i="50"/>
  <c r="F301" i="50"/>
  <c r="F298" i="50"/>
  <c r="F292" i="50"/>
  <c r="F291" i="50" s="1"/>
  <c r="F289" i="50"/>
  <c r="F288" i="50" s="1"/>
  <c r="F283" i="50"/>
  <c r="F282" i="50" s="1"/>
  <c r="F274" i="50"/>
  <c r="F270" i="50"/>
  <c r="F260" i="50"/>
  <c r="F253" i="50"/>
  <c r="F248" i="50"/>
  <c r="F244" i="50"/>
  <c r="F242" i="50"/>
  <c r="F238" i="50"/>
  <c r="F232" i="50"/>
  <c r="F230" i="50"/>
  <c r="F227" i="50"/>
  <c r="F225" i="50"/>
  <c r="F217" i="50"/>
  <c r="F212" i="50"/>
  <c r="F211" i="50" s="1"/>
  <c r="F207" i="50"/>
  <c r="F206" i="50" s="1"/>
  <c r="F204" i="50"/>
  <c r="F203" i="50" s="1"/>
  <c r="F198" i="50"/>
  <c r="F197" i="50" s="1"/>
  <c r="F190" i="50"/>
  <c r="F188" i="50"/>
  <c r="F178" i="50"/>
  <c r="F172" i="50"/>
  <c r="F167" i="50"/>
  <c r="F164" i="50"/>
  <c r="F162" i="50"/>
  <c r="F160" i="50"/>
  <c r="F136" i="50"/>
  <c r="F135" i="50" s="1"/>
  <c r="F133" i="50"/>
  <c r="F129" i="50"/>
  <c r="F112" i="50"/>
  <c r="F111" i="50" s="1"/>
  <c r="F109" i="50"/>
  <c r="F105" i="50"/>
  <c r="F92" i="50"/>
  <c r="F91" i="50" l="1"/>
  <c r="F90" i="50" s="1"/>
  <c r="I154" i="50"/>
  <c r="H322" i="50"/>
  <c r="F229" i="50"/>
  <c r="F214" i="50"/>
  <c r="F376" i="50"/>
  <c r="F375" i="50" s="1"/>
  <c r="F374" i="50" s="1"/>
  <c r="F104" i="50"/>
  <c r="F100" i="50" s="1"/>
  <c r="F305" i="50"/>
  <c r="F247" i="50"/>
  <c r="F335" i="50"/>
  <c r="H153" i="50"/>
  <c r="I153" i="50" s="1"/>
  <c r="F342" i="50"/>
  <c r="F297" i="50"/>
  <c r="F237" i="50"/>
  <c r="F128" i="50"/>
  <c r="F124" i="50" s="1"/>
  <c r="F159" i="50"/>
  <c r="F166" i="50"/>
  <c r="H152" i="50" l="1"/>
  <c r="F296" i="50"/>
  <c r="F334" i="50"/>
  <c r="F158" i="50"/>
  <c r="F236" i="50"/>
  <c r="I152" i="50" l="1"/>
  <c r="H143" i="50"/>
  <c r="F156" i="50"/>
  <c r="I143" i="50" l="1"/>
  <c r="J26" i="53"/>
  <c r="I26" i="53"/>
  <c r="H26" i="53"/>
  <c r="G26" i="53"/>
  <c r="L17" i="54" l="1"/>
  <c r="J56" i="54"/>
  <c r="J54" i="54"/>
  <c r="K54" i="54" s="1"/>
  <c r="I56" i="54"/>
  <c r="I54" i="54"/>
  <c r="H56" i="54"/>
  <c r="H54" i="54"/>
  <c r="H53" i="54" s="1"/>
  <c r="J50" i="54"/>
  <c r="I50" i="54"/>
  <c r="I49" i="54" s="1"/>
  <c r="H50" i="54"/>
  <c r="H49" i="54" s="1"/>
  <c r="J47" i="54"/>
  <c r="I47" i="54"/>
  <c r="H47" i="54"/>
  <c r="J44" i="54"/>
  <c r="I44" i="54"/>
  <c r="H44" i="54"/>
  <c r="J40" i="54"/>
  <c r="K40" i="54" s="1"/>
  <c r="I40" i="54"/>
  <c r="H40" i="54"/>
  <c r="J34" i="54"/>
  <c r="I34" i="54"/>
  <c r="I33" i="54" s="1"/>
  <c r="H34" i="54"/>
  <c r="H33" i="54" s="1"/>
  <c r="J29" i="54"/>
  <c r="I29" i="54"/>
  <c r="I28" i="54" s="1"/>
  <c r="H29" i="54"/>
  <c r="H28" i="54" s="1"/>
  <c r="J24" i="54"/>
  <c r="J21" i="54"/>
  <c r="J18" i="54"/>
  <c r="K18" i="54" s="1"/>
  <c r="J16" i="54"/>
  <c r="I24" i="54"/>
  <c r="I21" i="54"/>
  <c r="I18" i="54"/>
  <c r="I16" i="54"/>
  <c r="H24" i="54"/>
  <c r="H21" i="54"/>
  <c r="H18" i="54"/>
  <c r="H16" i="54"/>
  <c r="H65" i="54"/>
  <c r="I65" i="54"/>
  <c r="L65" i="54" s="1"/>
  <c r="H69" i="54"/>
  <c r="I69" i="54"/>
  <c r="J69" i="54"/>
  <c r="H71" i="54"/>
  <c r="I71" i="54"/>
  <c r="J71" i="54"/>
  <c r="H75" i="54"/>
  <c r="I75" i="54"/>
  <c r="J75" i="54"/>
  <c r="H80" i="54"/>
  <c r="I80" i="54"/>
  <c r="J80" i="54"/>
  <c r="H87" i="54"/>
  <c r="I87" i="54"/>
  <c r="J87" i="54"/>
  <c r="H97" i="54"/>
  <c r="I97" i="54"/>
  <c r="J97" i="54"/>
  <c r="H101" i="54"/>
  <c r="I101" i="54"/>
  <c r="J101" i="54"/>
  <c r="H110" i="54"/>
  <c r="H109" i="54" s="1"/>
  <c r="I110" i="54"/>
  <c r="I109" i="54" s="1"/>
  <c r="J110" i="54"/>
  <c r="H123" i="54"/>
  <c r="H122" i="54" s="1"/>
  <c r="I123" i="54"/>
  <c r="I122" i="54" s="1"/>
  <c r="J123" i="54"/>
  <c r="H126" i="54"/>
  <c r="I126" i="54"/>
  <c r="J126" i="54"/>
  <c r="H128" i="54"/>
  <c r="I128" i="54"/>
  <c r="J128" i="54"/>
  <c r="H134" i="54"/>
  <c r="H133" i="54" s="1"/>
  <c r="I134" i="54"/>
  <c r="I133" i="54" s="1"/>
  <c r="J134" i="54"/>
  <c r="H140" i="54"/>
  <c r="I140" i="54"/>
  <c r="J140" i="54"/>
  <c r="H146" i="54"/>
  <c r="I146" i="54"/>
  <c r="J146" i="54"/>
  <c r="H148" i="54"/>
  <c r="I148" i="54"/>
  <c r="J148" i="54"/>
  <c r="H150" i="54"/>
  <c r="I150" i="54"/>
  <c r="J150" i="54"/>
  <c r="H153" i="54"/>
  <c r="H152" i="54" s="1"/>
  <c r="I153" i="54"/>
  <c r="I152" i="54" s="1"/>
  <c r="J153" i="54"/>
  <c r="H156" i="54"/>
  <c r="I156" i="54"/>
  <c r="J156" i="54"/>
  <c r="H158" i="54"/>
  <c r="I158" i="54"/>
  <c r="J158" i="54"/>
  <c r="H160" i="54"/>
  <c r="I160" i="54"/>
  <c r="J160" i="54"/>
  <c r="F8" i="56"/>
  <c r="E8" i="56"/>
  <c r="E7" i="56" s="1"/>
  <c r="E6" i="56" s="1"/>
  <c r="D8" i="56"/>
  <c r="D7" i="56" s="1"/>
  <c r="D6" i="56" s="1"/>
  <c r="J13" i="57"/>
  <c r="J12" i="57" s="1"/>
  <c r="J11" i="57" s="1"/>
  <c r="J9" i="57"/>
  <c r="J8" i="57" s="1"/>
  <c r="J7" i="57" s="1"/>
  <c r="F10" i="52"/>
  <c r="F9" i="52" s="1"/>
  <c r="F7" i="52"/>
  <c r="F6" i="52" s="1"/>
  <c r="E10" i="52"/>
  <c r="E9" i="52"/>
  <c r="E7" i="52"/>
  <c r="E6" i="52"/>
  <c r="D10" i="52"/>
  <c r="D9" i="52"/>
  <c r="D7" i="52"/>
  <c r="D6" i="52"/>
  <c r="C10" i="52"/>
  <c r="C9" i="52" s="1"/>
  <c r="C7" i="52"/>
  <c r="C6" i="52" s="1"/>
  <c r="H292" i="50"/>
  <c r="G292" i="50"/>
  <c r="H129" i="50"/>
  <c r="G129" i="50"/>
  <c r="H105" i="50"/>
  <c r="G105" i="50"/>
  <c r="G382" i="50"/>
  <c r="G381" i="50" s="1"/>
  <c r="H379" i="50"/>
  <c r="G379" i="50"/>
  <c r="H377" i="50"/>
  <c r="G377" i="50"/>
  <c r="H298" i="50"/>
  <c r="G298" i="50"/>
  <c r="K160" i="54" l="1"/>
  <c r="K158" i="54"/>
  <c r="L158" i="54"/>
  <c r="L156" i="54"/>
  <c r="K156" i="54"/>
  <c r="L150" i="54"/>
  <c r="K148" i="54"/>
  <c r="L148" i="54"/>
  <c r="K140" i="54"/>
  <c r="L140" i="54"/>
  <c r="L134" i="54"/>
  <c r="K128" i="54"/>
  <c r="L128" i="54"/>
  <c r="K123" i="54"/>
  <c r="L123" i="54"/>
  <c r="K110" i="54"/>
  <c r="L110" i="54"/>
  <c r="K101" i="54"/>
  <c r="L101" i="54"/>
  <c r="L97" i="54"/>
  <c r="K97" i="54"/>
  <c r="K87" i="54"/>
  <c r="L87" i="54"/>
  <c r="K80" i="54"/>
  <c r="L80" i="54"/>
  <c r="K75" i="54"/>
  <c r="L75" i="54"/>
  <c r="L71" i="54"/>
  <c r="K71" i="54"/>
  <c r="K69" i="54"/>
  <c r="L69" i="54"/>
  <c r="L40" i="54"/>
  <c r="K16" i="54"/>
  <c r="J12" i="54"/>
  <c r="K12" i="54" s="1"/>
  <c r="I12" i="54"/>
  <c r="H12" i="54"/>
  <c r="L34" i="54"/>
  <c r="K34" i="54"/>
  <c r="J152" i="54"/>
  <c r="K29" i="54"/>
  <c r="K21" i="54"/>
  <c r="K47" i="54"/>
  <c r="L47" i="54"/>
  <c r="K44" i="54"/>
  <c r="L44" i="54"/>
  <c r="K50" i="54"/>
  <c r="L50" i="54"/>
  <c r="K24" i="54"/>
  <c r="L24" i="54"/>
  <c r="I53" i="54"/>
  <c r="L54" i="54"/>
  <c r="I129" i="50"/>
  <c r="I105" i="50"/>
  <c r="J53" i="54"/>
  <c r="K53" i="54" s="1"/>
  <c r="J49" i="54"/>
  <c r="J33" i="54"/>
  <c r="J28" i="54"/>
  <c r="I43" i="54"/>
  <c r="F7" i="56"/>
  <c r="G8" i="56"/>
  <c r="J133" i="54"/>
  <c r="J109" i="54"/>
  <c r="J125" i="54"/>
  <c r="J122" i="54"/>
  <c r="J74" i="54"/>
  <c r="I74" i="54"/>
  <c r="H74" i="54"/>
  <c r="I125" i="54"/>
  <c r="H125" i="54"/>
  <c r="H52" i="54"/>
  <c r="J43" i="54"/>
  <c r="I155" i="54"/>
  <c r="H155" i="54"/>
  <c r="H64" i="54"/>
  <c r="I52" i="54"/>
  <c r="I64" i="54"/>
  <c r="J155" i="54"/>
  <c r="I136" i="54"/>
  <c r="H43" i="54"/>
  <c r="J136" i="54"/>
  <c r="J64" i="54"/>
  <c r="H36" i="54"/>
  <c r="J36" i="54"/>
  <c r="K36" i="54" s="1"/>
  <c r="L16" i="54"/>
  <c r="I36" i="54"/>
  <c r="G376" i="50"/>
  <c r="G375" i="50" s="1"/>
  <c r="G374" i="50" s="1"/>
  <c r="H376" i="50"/>
  <c r="H382" i="50"/>
  <c r="H369" i="50"/>
  <c r="H361" i="50"/>
  <c r="H358" i="50"/>
  <c r="H351" i="50"/>
  <c r="H347" i="50"/>
  <c r="H343" i="50"/>
  <c r="H340" i="50"/>
  <c r="H338" i="50"/>
  <c r="H336" i="50"/>
  <c r="H332" i="50"/>
  <c r="H326" i="50"/>
  <c r="H317" i="50"/>
  <c r="H303" i="50"/>
  <c r="H301" i="50"/>
  <c r="H291" i="50"/>
  <c r="H289" i="50"/>
  <c r="H283" i="50"/>
  <c r="I283" i="50" s="1"/>
  <c r="H274" i="50"/>
  <c r="H270" i="50"/>
  <c r="H260" i="50"/>
  <c r="H253" i="50"/>
  <c r="H248" i="50"/>
  <c r="H244" i="50"/>
  <c r="H242" i="50"/>
  <c r="H238" i="50"/>
  <c r="H232" i="50"/>
  <c r="H230" i="50"/>
  <c r="I230" i="50" s="1"/>
  <c r="H227" i="50"/>
  <c r="H225" i="50"/>
  <c r="I225" i="50" s="1"/>
  <c r="H217" i="50"/>
  <c r="H212" i="50"/>
  <c r="H207" i="50"/>
  <c r="I207" i="50" s="1"/>
  <c r="H204" i="50"/>
  <c r="H198" i="50"/>
  <c r="H190" i="50"/>
  <c r="H188" i="50"/>
  <c r="H178" i="50"/>
  <c r="I178" i="50" s="1"/>
  <c r="H172" i="50"/>
  <c r="I172" i="50" s="1"/>
  <c r="H167" i="50"/>
  <c r="H164" i="50"/>
  <c r="H162" i="50"/>
  <c r="H160" i="50"/>
  <c r="H136" i="50"/>
  <c r="I136" i="50" s="1"/>
  <c r="H133" i="50"/>
  <c r="I133" i="50" s="1"/>
  <c r="H112" i="50"/>
  <c r="I112" i="50" s="1"/>
  <c r="H109" i="50"/>
  <c r="G369" i="50"/>
  <c r="G368" i="50" s="1"/>
  <c r="G361" i="50"/>
  <c r="G360" i="50" s="1"/>
  <c r="G358" i="50"/>
  <c r="G351" i="50"/>
  <c r="G347" i="50"/>
  <c r="G343" i="50"/>
  <c r="G340" i="50"/>
  <c r="G338" i="50"/>
  <c r="G336" i="50"/>
  <c r="G332" i="50"/>
  <c r="G331" i="50" s="1"/>
  <c r="G326" i="50"/>
  <c r="G303" i="50"/>
  <c r="G301" i="50"/>
  <c r="G291" i="50"/>
  <c r="G289" i="50"/>
  <c r="G274" i="50"/>
  <c r="G270" i="50"/>
  <c r="G260" i="50"/>
  <c r="G253" i="50"/>
  <c r="G248" i="50"/>
  <c r="G244" i="50"/>
  <c r="G242" i="50"/>
  <c r="G238" i="50"/>
  <c r="G232" i="50"/>
  <c r="G230" i="50"/>
  <c r="G227" i="50"/>
  <c r="G225" i="50"/>
  <c r="G217" i="50"/>
  <c r="G212" i="50"/>
  <c r="G211" i="50" s="1"/>
  <c r="G207" i="50"/>
  <c r="G206" i="50" s="1"/>
  <c r="G204" i="50"/>
  <c r="G198" i="50"/>
  <c r="G197" i="50" s="1"/>
  <c r="G190" i="50"/>
  <c r="G188" i="50"/>
  <c r="G178" i="50"/>
  <c r="G172" i="50"/>
  <c r="G167" i="50"/>
  <c r="G164" i="50"/>
  <c r="G162" i="50"/>
  <c r="G160" i="50"/>
  <c r="G136" i="50"/>
  <c r="G135" i="50" s="1"/>
  <c r="G133" i="50"/>
  <c r="G112" i="50"/>
  <c r="G111" i="50" s="1"/>
  <c r="G109" i="50"/>
  <c r="K155" i="54" l="1"/>
  <c r="L155" i="54"/>
  <c r="L136" i="54"/>
  <c r="K136" i="54"/>
  <c r="L133" i="54"/>
  <c r="L125" i="54"/>
  <c r="K125" i="54"/>
  <c r="K122" i="54"/>
  <c r="L122" i="54"/>
  <c r="K109" i="54"/>
  <c r="L109" i="54"/>
  <c r="K74" i="54"/>
  <c r="L74" i="54"/>
  <c r="K64" i="54"/>
  <c r="L64" i="54"/>
  <c r="L53" i="54"/>
  <c r="K33" i="54"/>
  <c r="L33" i="54"/>
  <c r="L43" i="54"/>
  <c r="K43" i="54"/>
  <c r="K28" i="54"/>
  <c r="K49" i="54"/>
  <c r="L49" i="54"/>
  <c r="L36" i="54"/>
  <c r="I347" i="50"/>
  <c r="I260" i="50"/>
  <c r="I238" i="50"/>
  <c r="I162" i="50"/>
  <c r="I253" i="50"/>
  <c r="I188" i="50"/>
  <c r="I190" i="50"/>
  <c r="I160" i="50"/>
  <c r="I343" i="50"/>
  <c r="I217" i="50"/>
  <c r="I198" i="50"/>
  <c r="I270" i="50"/>
  <c r="I358" i="50"/>
  <c r="I227" i="50"/>
  <c r="I232" i="50"/>
  <c r="I361" i="50"/>
  <c r="I167" i="50"/>
  <c r="I204" i="50"/>
  <c r="I164" i="50"/>
  <c r="I212" i="50"/>
  <c r="I274" i="50"/>
  <c r="I242" i="50"/>
  <c r="I244" i="50"/>
  <c r="I93" i="50"/>
  <c r="I109" i="50"/>
  <c r="I248" i="50"/>
  <c r="H381" i="50"/>
  <c r="I381" i="50" s="1"/>
  <c r="I351" i="50"/>
  <c r="I63" i="54"/>
  <c r="J63" i="54"/>
  <c r="J52" i="54"/>
  <c r="K52" i="54" s="1"/>
  <c r="F6" i="56"/>
  <c r="G6" i="56" s="1"/>
  <c r="G7" i="56"/>
  <c r="H63" i="54"/>
  <c r="H206" i="50"/>
  <c r="I206" i="50" s="1"/>
  <c r="H282" i="50"/>
  <c r="I282" i="50" s="1"/>
  <c r="H288" i="50"/>
  <c r="H203" i="50"/>
  <c r="H211" i="50"/>
  <c r="I211" i="50" s="1"/>
  <c r="H360" i="50"/>
  <c r="I360" i="50" s="1"/>
  <c r="H368" i="50"/>
  <c r="H92" i="50"/>
  <c r="H91" i="50" s="1"/>
  <c r="H135" i="50"/>
  <c r="I135" i="50" s="1"/>
  <c r="H331" i="50"/>
  <c r="H229" i="50"/>
  <c r="G229" i="50"/>
  <c r="G214" i="50"/>
  <c r="H214" i="50"/>
  <c r="G247" i="50"/>
  <c r="H247" i="50"/>
  <c r="I132" i="54"/>
  <c r="H11" i="54"/>
  <c r="J132" i="54"/>
  <c r="I11" i="54"/>
  <c r="I10" i="54" s="1"/>
  <c r="L12" i="54"/>
  <c r="J11" i="54"/>
  <c r="H305" i="50"/>
  <c r="G305" i="50"/>
  <c r="G297" i="50"/>
  <c r="H342" i="50"/>
  <c r="G104" i="50"/>
  <c r="G100" i="50" s="1"/>
  <c r="H111" i="50"/>
  <c r="I111" i="50" s="1"/>
  <c r="H128" i="50"/>
  <c r="H335" i="50"/>
  <c r="H297" i="50"/>
  <c r="H237" i="50"/>
  <c r="H197" i="50"/>
  <c r="I197" i="50" s="1"/>
  <c r="H166" i="50"/>
  <c r="H159" i="50"/>
  <c r="H104" i="50"/>
  <c r="G159" i="50"/>
  <c r="G128" i="50"/>
  <c r="G288" i="50"/>
  <c r="G335" i="50"/>
  <c r="G203" i="50"/>
  <c r="G237" i="50"/>
  <c r="G342" i="50"/>
  <c r="G92" i="50"/>
  <c r="G91" i="50" s="1"/>
  <c r="G166" i="50"/>
  <c r="K132" i="54" l="1"/>
  <c r="L132" i="54"/>
  <c r="K63" i="54"/>
  <c r="L63" i="54"/>
  <c r="L52" i="54"/>
  <c r="I214" i="50"/>
  <c r="I247" i="50"/>
  <c r="I166" i="50"/>
  <c r="I237" i="50"/>
  <c r="I104" i="50"/>
  <c r="I159" i="50"/>
  <c r="I92" i="50"/>
  <c r="I203" i="50"/>
  <c r="I229" i="50"/>
  <c r="I128" i="50"/>
  <c r="I342" i="50"/>
  <c r="H124" i="50"/>
  <c r="G124" i="50"/>
  <c r="G99" i="50" s="1"/>
  <c r="H100" i="50"/>
  <c r="I100" i="50" s="1"/>
  <c r="I367" i="50"/>
  <c r="J10" i="54"/>
  <c r="K10" i="54" s="1"/>
  <c r="K11" i="54"/>
  <c r="G296" i="50"/>
  <c r="H375" i="50"/>
  <c r="I375" i="50" s="1"/>
  <c r="H296" i="50"/>
  <c r="I62" i="54"/>
  <c r="J62" i="54"/>
  <c r="L11" i="54"/>
  <c r="H334" i="50"/>
  <c r="H236" i="50"/>
  <c r="H158" i="50"/>
  <c r="G236" i="50"/>
  <c r="G158" i="50"/>
  <c r="G334" i="50"/>
  <c r="I124" i="50" l="1"/>
  <c r="I158" i="50"/>
  <c r="I236" i="50"/>
  <c r="H90" i="50"/>
  <c r="I91" i="50"/>
  <c r="I334" i="50"/>
  <c r="H99" i="50"/>
  <c r="I99" i="50" s="1"/>
  <c r="K62" i="54"/>
  <c r="H374" i="50"/>
  <c r="I374" i="50" s="1"/>
  <c r="G156" i="50"/>
  <c r="G90" i="50"/>
  <c r="G10" i="50" s="1"/>
  <c r="H10" i="50" l="1"/>
  <c r="I10" i="50" s="1"/>
  <c r="I90" i="50"/>
  <c r="I157" i="50"/>
  <c r="H156" i="50"/>
  <c r="I156" i="50" s="1"/>
  <c r="H9" i="50" l="1"/>
  <c r="G9" i="50"/>
  <c r="G8" i="50" s="1"/>
  <c r="H8" i="50" l="1"/>
  <c r="I9" i="50"/>
  <c r="H8" i="56"/>
  <c r="D11" i="55" l="1"/>
  <c r="D7" i="55"/>
  <c r="D24" i="55"/>
  <c r="D22" i="55"/>
  <c r="D19" i="55"/>
  <c r="D17" i="55"/>
  <c r="D9" i="55"/>
  <c r="H10" i="54"/>
  <c r="D21" i="55" l="1"/>
  <c r="D6" i="55"/>
  <c r="H14" i="53"/>
  <c r="H12" i="53"/>
  <c r="H11" i="53"/>
  <c r="G22" i="53"/>
  <c r="G21" i="53"/>
  <c r="H21" i="53"/>
  <c r="H22" i="53"/>
  <c r="J22" i="53"/>
  <c r="I22" i="53"/>
  <c r="J21" i="53"/>
  <c r="I21" i="53"/>
  <c r="J15" i="53"/>
  <c r="K15" i="53" s="1"/>
  <c r="I15" i="53"/>
  <c r="J14" i="53"/>
  <c r="K14" i="53" s="1"/>
  <c r="I14" i="53"/>
  <c r="J12" i="53"/>
  <c r="K12" i="53" s="1"/>
  <c r="I12" i="53"/>
  <c r="J11" i="53"/>
  <c r="K11" i="53" s="1"/>
  <c r="I11" i="53"/>
  <c r="F11" i="55"/>
  <c r="E11" i="55"/>
  <c r="F24" i="55"/>
  <c r="E24" i="55"/>
  <c r="F22" i="55"/>
  <c r="E22" i="55"/>
  <c r="F7" i="55"/>
  <c r="F9" i="55"/>
  <c r="G9" i="55" s="1"/>
  <c r="E9" i="55"/>
  <c r="H9" i="55" s="1"/>
  <c r="E17" i="55"/>
  <c r="F19" i="55"/>
  <c r="E19" i="55"/>
  <c r="G19" i="55" l="1"/>
  <c r="H19" i="55"/>
  <c r="H11" i="55"/>
  <c r="G11" i="55"/>
  <c r="H10" i="53"/>
  <c r="H23" i="53"/>
  <c r="E21" i="55"/>
  <c r="F21" i="55"/>
  <c r="G10" i="53"/>
  <c r="L15" i="53"/>
  <c r="G23" i="53"/>
  <c r="I23" i="53"/>
  <c r="J23" i="53"/>
  <c r="J13" i="53"/>
  <c r="K13" i="53" s="1"/>
  <c r="L14" i="53"/>
  <c r="I13" i="53"/>
  <c r="L11" i="53"/>
  <c r="J10" i="53"/>
  <c r="I10" i="53"/>
  <c r="L62" i="54"/>
  <c r="L10" i="54"/>
  <c r="F17" i="55"/>
  <c r="E7" i="55"/>
  <c r="K10" i="53" l="1"/>
  <c r="E6" i="55"/>
  <c r="G16" i="53"/>
  <c r="G27" i="53" s="1"/>
  <c r="L13" i="53"/>
  <c r="J16" i="53"/>
  <c r="I16" i="53"/>
  <c r="L10" i="53"/>
  <c r="F6" i="55"/>
  <c r="G6" i="55" s="1"/>
  <c r="L16" i="53" l="1"/>
  <c r="K16" i="53"/>
  <c r="J27" i="53"/>
  <c r="K27" i="53" s="1"/>
  <c r="I27" i="53"/>
  <c r="H6" i="55"/>
  <c r="H7" i="56" l="1"/>
  <c r="H9" i="56"/>
  <c r="H6" i="56"/>
  <c r="I8" i="50" l="1"/>
  <c r="H136" i="54"/>
  <c r="H132" i="54" s="1"/>
  <c r="H15" i="53" l="1"/>
  <c r="H13" i="53" s="1"/>
  <c r="H16" i="53" s="1"/>
  <c r="H27" i="53" s="1"/>
  <c r="H62" i="54"/>
  <c r="F114" i="50"/>
  <c r="F99" i="50" l="1"/>
  <c r="F10" i="50" l="1"/>
  <c r="F9" i="50" s="1"/>
  <c r="F8" i="50" s="1"/>
</calcChain>
</file>

<file path=xl/sharedStrings.xml><?xml version="1.0" encoding="utf-8"?>
<sst xmlns="http://schemas.openxmlformats.org/spreadsheetml/2006/main" count="693" uniqueCount="241">
  <si>
    <t>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</si>
  <si>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</si>
  <si>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</si>
  <si>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</si>
  <si>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</si>
  <si>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</si>
  <si>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</si>
  <si>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</si>
  <si>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</si>
  <si>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Kazne, penali i naknade štete</t>
  </si>
  <si>
    <t>Ostali rashodi</t>
  </si>
  <si>
    <t>Dodatna ulaganja na građevinskim objektima</t>
  </si>
  <si>
    <t>Građevinski objekti</t>
  </si>
  <si>
    <t>Ostali rashodi za zaposlene</t>
  </si>
  <si>
    <t>Rashodi za dodatna ulaganja na nefinancijskoj imovini</t>
  </si>
  <si>
    <t>Naknade troškova osobama izvan radnog odnosa</t>
  </si>
  <si>
    <t>Naknade građanima i kućanstvima na temelju osiguranja i druge naknade</t>
  </si>
  <si>
    <t>Ostale naknade građanima i kućanstvima iz proračuna</t>
  </si>
  <si>
    <t>Nematerijalna proizvedena imovina</t>
  </si>
  <si>
    <t>Nematerijalna imovina</t>
  </si>
  <si>
    <t>Knjige, umjetnička djela i ostale izložbene vrijednosti</t>
  </si>
  <si>
    <t>Tekuće donacije</t>
  </si>
  <si>
    <t>Pomoći iz inozemstva i od subjekata unutar općeg proračuna</t>
  </si>
  <si>
    <t>Prihodi od financijske imovine</t>
  </si>
  <si>
    <t>Prihodi po posebnim propisima</t>
  </si>
  <si>
    <t>Prihodi iz nadležnog proračuna i od HZZO-a temeljem ugovornih obveza</t>
  </si>
  <si>
    <t>Prihodi iz nadležnog proračuna za financiranje redovne djelatnosti proračunskih korisnika</t>
  </si>
  <si>
    <t>Kazne, upravne mjere i ostali prihodi</t>
  </si>
  <si>
    <t>Ostali prihodi</t>
  </si>
  <si>
    <t>Prihodi od prodaje proizvedene dugotrajne imovine</t>
  </si>
  <si>
    <t>Financijski rashodi</t>
  </si>
  <si>
    <t>Rashodi za nabavu proizvedene dugotrajne imovine</t>
  </si>
  <si>
    <t>Prijevozna sredstva</t>
  </si>
  <si>
    <t>Prijenosi između proračunskih korisnika istog proračuna</t>
  </si>
  <si>
    <t>PRIHODI UKUPNO</t>
  </si>
  <si>
    <t>RASHODI UKUPNO</t>
  </si>
  <si>
    <t>Tekuće donacije u novcu</t>
  </si>
  <si>
    <t>Vlastiti prihodi</t>
  </si>
  <si>
    <t>Donacije</t>
  </si>
  <si>
    <t>Opći prihodi i primici</t>
  </si>
  <si>
    <t>Plaće (Bruto)</t>
  </si>
  <si>
    <t>Pomoći temeljem prijenosa EU sredstava</t>
  </si>
  <si>
    <t>Prihodi od upravnih i administrativnih pristojbi, pristojbi po posebnim propisima i naknada</t>
  </si>
  <si>
    <t>Prihodi od prodaje proizvoda i robe te pruženih usluga</t>
  </si>
  <si>
    <t>Prihodi od HZZO-a na temelju ugovornih obveza</t>
  </si>
  <si>
    <t>Prihodi od prodaje građevinskih objekata</t>
  </si>
  <si>
    <t>UKUPNO RASHODI</t>
  </si>
  <si>
    <t>Primici od povrata depozita i jamčevnih pologa</t>
  </si>
  <si>
    <t>6=5/2*100</t>
  </si>
  <si>
    <t>7=5/4*100</t>
  </si>
  <si>
    <t>Kamate na oročena sredstva i depozite po viđenju</t>
  </si>
  <si>
    <t>Prihodi od zateznih kamata</t>
  </si>
  <si>
    <t>Prihodi od pozitivnih tečajnih razlika i razlika zbog primjene valutne klauzule</t>
  </si>
  <si>
    <t>Prihodi od pruženih usluga</t>
  </si>
  <si>
    <t>Primici od povrata jamčevnih pologa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</si>
  <si>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</si>
  <si>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</si>
  <si>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</si>
  <si>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</si>
  <si>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</si>
  <si>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</si>
  <si>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Kapitalne donacije</t>
  </si>
  <si>
    <t>Stambeni objekti</t>
  </si>
  <si>
    <t>Prijevozna sredstva u cestovnom prometu</t>
  </si>
  <si>
    <t>Intelektualne i osobne usluge</t>
  </si>
  <si>
    <t>Plaće za redovan rad</t>
  </si>
  <si>
    <t>Službena putovanja</t>
  </si>
  <si>
    <t>Stručno usavršavanje zaposlenika</t>
  </si>
  <si>
    <t>Materijal i sirovine</t>
  </si>
  <si>
    <t>Energija</t>
  </si>
  <si>
    <t>Komunalne usluge</t>
  </si>
  <si>
    <t>Zdravstvene i veterinarske usluge</t>
  </si>
  <si>
    <t>Računalne usluge</t>
  </si>
  <si>
    <t>Ostale usluge</t>
  </si>
  <si>
    <t>Reprezentacija</t>
  </si>
  <si>
    <t>Pristojbe i naknade</t>
  </si>
  <si>
    <t>Troškovi sudskih postupaka</t>
  </si>
  <si>
    <t>Zatezne kamate</t>
  </si>
  <si>
    <t>Ostali nespomenuti financijski rashodi</t>
  </si>
  <si>
    <t>Naknade šteta pravnim i fizičkim osobama</t>
  </si>
  <si>
    <t>Naknade šteta zaposlenicima</t>
  </si>
  <si>
    <t>Ugovorene kazne i ostale naknade šteta</t>
  </si>
  <si>
    <t>Plaće za prekovremeni rad</t>
  </si>
  <si>
    <t>Plaće za posebne uvjete rada</t>
  </si>
  <si>
    <t>Službena, radna i zaštitna odjeća i obuća</t>
  </si>
  <si>
    <t>Usluge telefona, pošte i prijevoza</t>
  </si>
  <si>
    <t>Usluge promidžbe i informiranja</t>
  </si>
  <si>
    <t>Zakupnine i najamnine</t>
  </si>
  <si>
    <t>Premije osiguranja</t>
  </si>
  <si>
    <t>Dodatna ulaganja na postrojenjima i opremi</t>
  </si>
  <si>
    <t>Licence</t>
  </si>
  <si>
    <t>Poslovni objekti</t>
  </si>
  <si>
    <t>Komunikacijska oprema</t>
  </si>
  <si>
    <t>Oprema za održavanje i zaštitu</t>
  </si>
  <si>
    <t>Medicinska i laboratorijska oprema</t>
  </si>
  <si>
    <t>Knjige</t>
  </si>
  <si>
    <t>Ostala nematerijalna proizvedena imovina</t>
  </si>
  <si>
    <t>Uredski materijal i ostali materijalni rashodi</t>
  </si>
  <si>
    <t>Naknade građanima i kućanstvima u novcu</t>
  </si>
  <si>
    <t>Izdaci za dane zajmove i depozite</t>
  </si>
  <si>
    <t>Izdaci za depozite i jamčevne pologe</t>
  </si>
  <si>
    <t>Prihodi od prodaje ili zamjene nefinancijske imovine i naknade s naslova osiguranja</t>
  </si>
  <si>
    <t>Kapitalni prijenosi između proračunskih korisnika istog proračuna</t>
  </si>
  <si>
    <t>Ostale naknade troškova zaposlenima</t>
  </si>
  <si>
    <t>Prihodi od prodaje postrojenja i opreme</t>
  </si>
  <si>
    <t>Dodatna ulaganja za ostalu nefinancijsku imovinu</t>
  </si>
  <si>
    <t>II. POSEBNI DIO</t>
  </si>
  <si>
    <t>IZVJEŠTAJ PO PROGRAMSKOJ KLASIFIKACIJI</t>
  </si>
  <si>
    <t>BROJČANA OZNAKA I NAZIV</t>
  </si>
  <si>
    <t>INDEKS**</t>
  </si>
  <si>
    <t>5=4/3*100</t>
  </si>
  <si>
    <t>OPĆA BOLNICA ZADAR</t>
  </si>
  <si>
    <t>ADMINISTRACIJA I UPRAVLJANJE</t>
  </si>
  <si>
    <t>IZVJEŠTAJ RAČUNA FINANCIRANJA PREMA IZVORIMA FINANCIRANJA</t>
  </si>
  <si>
    <t>INDEKS</t>
  </si>
  <si>
    <t>UKUPNO PRIMICI</t>
  </si>
  <si>
    <t>1 Opći prihodi i primici</t>
  </si>
  <si>
    <t>11 Opći prihodi i primici</t>
  </si>
  <si>
    <t>3 Vlastiti prihodi</t>
  </si>
  <si>
    <t>31 Vlastiti prihodi</t>
  </si>
  <si>
    <t xml:space="preserve">UKUPNO IZDACI </t>
  </si>
  <si>
    <t>I. OPĆI DIO</t>
  </si>
  <si>
    <t>SAŽETAK  RAČUNA PRIHODA I RASHODA I  RAČUNA FINANCIRANJA</t>
  </si>
  <si>
    <t>SAŽETAK  RAČUNA PRIHODA I RASHODA</t>
  </si>
  <si>
    <t>6 PRIHODI POSLOVANJA</t>
  </si>
  <si>
    <t>7 PRIHODI OD PRODAJE NEFINANCIJSKE IMOVINE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</si>
  <si>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</si>
  <si>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</si>
  <si>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</si>
  <si>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</si>
  <si>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</si>
  <si>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</si>
  <si>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</si>
  <si>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  može sadržavati i dodatne podatke.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</si>
  <si>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</si>
  <si>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</si>
  <si>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IZVJEŠTAJ O PRIHODIMA I RASHODIMA PREMA EKONOMSKOJ KLASIFIKACIJI </t>
  </si>
  <si>
    <t>UKUPNI PRIHODI</t>
  </si>
  <si>
    <t>Prihodi poslovanja</t>
  </si>
  <si>
    <t>Prihodi od prodaje nefinancijske imovine</t>
  </si>
  <si>
    <t>UKUPNI RASHODI</t>
  </si>
  <si>
    <t>Rashodi poslovanja</t>
  </si>
  <si>
    <t>Rashodi za nabavu nefinancijske imovine</t>
  </si>
  <si>
    <t>Rashodi za nabavu neproizvedene dugotrajne imovine</t>
  </si>
  <si>
    <t>IZVJEŠTAJ O PRIHODIMA I RASHODIMA PREMA IZVORIMA FINANCIRANJA</t>
  </si>
  <si>
    <t xml:space="preserve">UKUPNO PRIHODI </t>
  </si>
  <si>
    <t>IZVJEŠTAJ O RASHODIMA PREMA FUNKCIJSKOJ KLASIFIKACIJI</t>
  </si>
  <si>
    <t xml:space="preserve"> RAČUN FINANCIRANJA</t>
  </si>
  <si>
    <t xml:space="preserve">IZVJEŠTAJ RAČUNA FINANCIRANJA PREMA EKONOMSKOJ KLASIFIKACIJI </t>
  </si>
  <si>
    <t>Primici od financijske imovine i zaduživanja</t>
  </si>
  <si>
    <t>Izdaci za financijsku imovinu i otplate zajmova</t>
  </si>
  <si>
    <t>INVESTICIJE U ZDRAVSTVENU INFRASTRUKTURU</t>
  </si>
  <si>
    <t>Primljene otplate (povrati) glavnice danih zajmova</t>
  </si>
  <si>
    <t>07 Zdravstvo</t>
  </si>
  <si>
    <t>0731 Usluge općih bolnica</t>
  </si>
  <si>
    <t>Izdaci za jamčevne pologe</t>
  </si>
  <si>
    <t>4 Prihodi za posebne namjene</t>
  </si>
  <si>
    <t>5 Pomoći</t>
  </si>
  <si>
    <t>6 Donacije</t>
  </si>
  <si>
    <t>61 Donacije</t>
  </si>
  <si>
    <t>7 Prihodi od prodaje ili zamjene nefinancijske imovine i naknade s naslova osiguranja</t>
  </si>
  <si>
    <t>71 Prihodi od prodaje ili zamjene nefinancijske imovine i naknade s naslova osiguranja</t>
  </si>
  <si>
    <t>Pomoći od izvanproračunskih korisnika</t>
  </si>
  <si>
    <t xml:space="preserve">Tekuće pomoći od izvanproračunskih korisnika </t>
  </si>
  <si>
    <t xml:space="preserve">Pomoći proračunskim korisnicima iz proračuna koji im nije nadležan </t>
  </si>
  <si>
    <t>Prihodi od imovine</t>
  </si>
  <si>
    <t xml:space="preserve">Ostali nespomenuti prihodi </t>
  </si>
  <si>
    <t>Prihodi od prodaje proizvoda i robe te pruženih usluga, prihodi od donacija te povrati po protestiranim jamstvima</t>
  </si>
  <si>
    <t>Donacije od pravnih i fizičkih osoba izvan općeg proračuna i povrat donacija po protestiranim jamstvima</t>
  </si>
  <si>
    <t>Prihodi iz nadležnog proračuna za financiranje rashoda poslovanja</t>
  </si>
  <si>
    <t>Prihodi iz nadležnog proračuna za financiranje rashoda za nabavu nefinancijske imovine</t>
  </si>
  <si>
    <t>Doprinosi za obvezno zdravstveno osiguranje</t>
  </si>
  <si>
    <t>Doprinosi za obvezno osiguranje u slučaju nezaposlenosti</t>
  </si>
  <si>
    <t>Naknade za prijevoz, za rad na terenu i odvojeni život</t>
  </si>
  <si>
    <t>Materijal i dijelovi za tekuće i investicijsko održavanje</t>
  </si>
  <si>
    <t>Sitni inventar i auto gume</t>
  </si>
  <si>
    <t>Usluge tekućeg i investicijskog održavanja</t>
  </si>
  <si>
    <t>Naknade za rad predstavničkih i izvršnih tijela, povjerenstava i slično</t>
  </si>
  <si>
    <t>Članarine i norme</t>
  </si>
  <si>
    <t>Bankarske usluge i usluge platnog prometa</t>
  </si>
  <si>
    <t>Negativne tečajne razlike i razlike zbog primjene valutne klauzule</t>
  </si>
  <si>
    <t>Uredska oprema i namještaj</t>
  </si>
  <si>
    <t>Uređaji, strojevi i oprema za ostale namjene</t>
  </si>
  <si>
    <t>Rashodi za nabavu plemenitih metala i ostalih pohranjenih vrijednosti</t>
  </si>
  <si>
    <t>Plemeniti metali i ostale pohranjene vrijednosti</t>
  </si>
  <si>
    <t>Pohranjene knjige, umjetnička djela i slične vrijednosti</t>
  </si>
  <si>
    <t>073 Bolničke službe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</si>
  <si>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</si>
  <si>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</si>
  <si>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</si>
  <si>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</si>
  <si>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OPĆA BOLNICA ZADAR– IZRAVNA KAPITALNA ULAGANJA</t>
  </si>
  <si>
    <t>Ostale pomoći</t>
  </si>
  <si>
    <t>SIGURNOST GRAĐANA I PRAVA NA ZDRAVSTVENE USLUGE</t>
  </si>
  <si>
    <t>Naknade šteta fizičkim i pravnim osobama</t>
  </si>
  <si>
    <t>Uredska i računalna oprema i namještaj</t>
  </si>
  <si>
    <t>Knjige u knjižnicama</t>
  </si>
  <si>
    <t>Ostali prihodi za posebne namjene</t>
  </si>
  <si>
    <t>Place za prekovremeni rad</t>
  </si>
  <si>
    <t>K961001</t>
  </si>
  <si>
    <t>K961003</t>
  </si>
  <si>
    <t>A961002</t>
  </si>
  <si>
    <t>ZAŠTITA ZDRAVLJA</t>
  </si>
  <si>
    <t>A961004</t>
  </si>
  <si>
    <t>ADMINISTRACIJA I UPRAVLJANJE (IZ EVIDENCIJSKIH PRIHODA)</t>
  </si>
  <si>
    <t>PROJEKT IZGRADNJE SOLARNE ELEKTRANE NA KROVU ZGRADE POLIKLINIKE OPĆE BOLNICE ZADAR (IZ EVIDENCIJSKIH PRIHODA)</t>
  </si>
  <si>
    <t>43 Ostali prihodi za posebne namjene</t>
  </si>
  <si>
    <t>52 Ostale pomoći</t>
  </si>
  <si>
    <t xml:space="preserve">OSTVARENJE/IZVRŠENJE 
1.-6. 2025. </t>
  </si>
  <si>
    <t>K961005</t>
  </si>
  <si>
    <t>Projekt Energetske obnove zgrada Interne medicine, Ginekologije i Pedijatrije OB Zadar NPOO.C6.1.R1-I1.04.0108</t>
  </si>
  <si>
    <t>Pomoći</t>
  </si>
  <si>
    <t>Rashodi po osnovi utroška lijekova i potrošnog medicinskog materijala</t>
  </si>
  <si>
    <t>Rashodi lijekova i potrošnog medicinskog materijala kod zdravstvenih ustanova</t>
  </si>
  <si>
    <t>Pomoći dane u inozemstvo i unutar općeg proračuna</t>
  </si>
  <si>
    <t>Pomoći međunarodnim organizacijama te institucijama i tijelima EU</t>
  </si>
  <si>
    <t>Tekuće pomoći međunarodnim organizacijama te institucijama i tijelima EU</t>
  </si>
  <si>
    <t>Kapitalne pomoći međunarodnim organizacijama te institucijama i tijelima EU</t>
  </si>
  <si>
    <t>Ostali građevinski objekti</t>
  </si>
  <si>
    <t>Prihodi od prodaje proizvoda i robe</t>
  </si>
  <si>
    <t>Usluge telefona, interneta, pošte i prijevoza</t>
  </si>
  <si>
    <t>IZVJEŠTAJ O IZVRŠENJU FINANCIJSKOG PLANA OPĆE BOLNICE ZADAR ZA 1.-6. 2026. GODINE</t>
  </si>
  <si>
    <t>IZVORNI PLAN ILI REBALANS 2026.*</t>
  </si>
  <si>
    <t>TEKUĆI PLAN 2026.*</t>
  </si>
  <si>
    <t xml:space="preserve">OSTVARENJE/IZVRŠENJE 
1.-6. 2026. </t>
  </si>
  <si>
    <t xml:space="preserve">** AKO Opći i Posebni dio polugodišnjeg izvještaja ne sadrži "TEKUĆI PLAN 2026.", "INDEKS"("OSTVARENJE/IZVRŠENJE 1.-6. 2026."/"TEKUĆI PLAN 2026.") iskazuje se kao "OSTVARENJE/IZVRŠENJE 1.-6. 2026."/"IZVORNI PLAN 2026." ODNOSNO "REBALANS 2026." </t>
  </si>
  <si>
    <t xml:space="preserve"> IZVRŠENJE 
1.-6. 2026. </t>
  </si>
  <si>
    <t>A961006</t>
  </si>
  <si>
    <t>PROGRAM PREKOGRANIČNE SURADNJE (IZ EVIDENCIJSKIH PRIHODA) - DIGIHEALTH</t>
  </si>
  <si>
    <t>Europski fond za regionalni razvoj – predfinanciranje iz izvora 11 Opći prihodi i primici</t>
  </si>
  <si>
    <t>Pomoći inozemnim vladama</t>
  </si>
  <si>
    <t>Tekuće pomoći inozemnim vladama</t>
  </si>
  <si>
    <t>Kapitalne pomoći inozemnim vladama</t>
  </si>
  <si>
    <t>50815 Pomoći iz državnog proračuna kroz namjenske primitke od zaduživanja - NPOO</t>
  </si>
  <si>
    <t>56311 Europski fond za regionalni razvoj – predfinanciranje iz izvora 11 Opći prihodi i primici</t>
  </si>
  <si>
    <t>A961007</t>
  </si>
  <si>
    <t>PROGRAM PREKOGRANIČNE SURADNJE UPRAVLJAČKO TIJELO IZ INOZEMSTVA (IZ EVIDENCIJSKIH PRIHODA) - PATODIGITAL</t>
  </si>
  <si>
    <t>Pomoći iz državnog proračuna kroz namjenske primitke od zaduživanja - NPOO</t>
  </si>
  <si>
    <t>Pomoći od inozemnih vlada</t>
  </si>
  <si>
    <t>Tekuće pomoći od inozemnih vlada</t>
  </si>
  <si>
    <t>Kapitalne pomoći od inozemnih vlada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</si>
</sst>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&quot;kn&quot;_-;\-* #,##0.00\ &quot;kn&quot;_-;_-* &quot;-&quot;??\ &quot;kn&quot;_-;_-@_-"/>
    <numFmt numFmtId="165" formatCode="_(* #,##0.00_);_(* \(#,##0.00\);_(* &quot;-&quot;??_);_(@_)"/>
  </numFmts>
  <fonts count="55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1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9.85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MS Sans Serif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0">
    <xf numFmtId="0" fontId="0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1" fillId="0" borderId="0"/>
    <xf numFmtId="0" fontId="10" fillId="0" borderId="0"/>
    <xf numFmtId="0" fontId="10" fillId="0" borderId="0"/>
    <xf numFmtId="165" fontId="6" fillId="0" borderId="0" applyFont="0" applyFill="0" applyBorder="0" applyAlignment="0" applyProtection="0"/>
    <xf numFmtId="0" fontId="5" fillId="0" borderId="0"/>
    <xf numFmtId="0" fontId="6" fillId="0" borderId="0"/>
    <xf numFmtId="165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6" applyNumberFormat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6" applyNumberFormat="0" applyAlignment="0" applyProtection="0"/>
    <xf numFmtId="0" fontId="25" fillId="0" borderId="11" applyNumberFormat="0" applyFill="0" applyAlignment="0" applyProtection="0"/>
    <xf numFmtId="0" fontId="26" fillId="7" borderId="0" applyNumberFormat="0" applyBorder="0" applyAlignment="0" applyProtection="0"/>
    <xf numFmtId="0" fontId="13" fillId="4" borderId="12" applyNumberFormat="0" applyFont="0" applyAlignment="0" applyProtection="0"/>
    <xf numFmtId="0" fontId="27" fillId="16" borderId="13" applyNumberFormat="0" applyAlignment="0" applyProtection="0"/>
    <xf numFmtId="0" fontId="28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31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9" fillId="0" borderId="0"/>
    <xf numFmtId="4" fontId="47" fillId="7" borderId="15" applyNumberFormat="0" applyProtection="0">
      <alignment vertical="center"/>
    </xf>
    <xf numFmtId="4" fontId="47" fillId="0" borderId="15" applyNumberFormat="0" applyProtection="0">
      <alignment horizontal="right" vertical="center"/>
    </xf>
    <xf numFmtId="0" fontId="1" fillId="0" borderId="0"/>
    <xf numFmtId="0" fontId="47" fillId="20" borderId="15" applyNumberFormat="0" applyProtection="0">
      <alignment horizontal="left" vertical="center" indent="1" justifyLastLine="1"/>
    </xf>
    <xf numFmtId="0" fontId="47" fillId="2" borderId="15" applyNumberFormat="0" applyProtection="0">
      <alignment horizontal="left" vertical="center" indent="1" justifyLastLine="1"/>
    </xf>
  </cellStyleXfs>
  <cellXfs count="150">
    <xf numFmtId="0" fontId="0" fillId="0" borderId="0" xfId="0"/>
    <xf numFmtId="0" fontId="29" fillId="0" borderId="0" xfId="62" applyFont="1" applyAlignment="1">
      <alignment horizontal="center" vertical="center" wrapText="1"/>
    </xf>
    <xf numFmtId="0" fontId="9" fillId="0" borderId="0" xfId="62" applyFont="1" applyAlignment="1">
      <alignment vertical="center" wrapText="1"/>
    </xf>
    <xf numFmtId="0" fontId="4" fillId="0" borderId="0" xfId="62"/>
    <xf numFmtId="0" fontId="8" fillId="19" borderId="2" xfId="62" applyFont="1" applyFill="1" applyBorder="1" applyAlignment="1">
      <alignment horizontal="center" vertical="center" wrapText="1"/>
    </xf>
    <xf numFmtId="0" fontId="8" fillId="19" borderId="1" xfId="62" applyFont="1" applyFill="1" applyBorder="1" applyAlignment="1">
      <alignment horizontal="center" vertical="center" wrapText="1"/>
    </xf>
    <xf numFmtId="0" fontId="36" fillId="19" borderId="1" xfId="62" applyFont="1" applyFill="1" applyBorder="1" applyAlignment="1">
      <alignment horizontal="center" vertical="center" wrapText="1"/>
    </xf>
    <xf numFmtId="0" fontId="37" fillId="0" borderId="0" xfId="62" applyFont="1"/>
    <xf numFmtId="0" fontId="9" fillId="18" borderId="2" xfId="62" applyFont="1" applyFill="1" applyBorder="1" applyAlignment="1">
      <alignment horizontal="left" vertical="center" wrapText="1"/>
    </xf>
    <xf numFmtId="0" fontId="38" fillId="0" borderId="2" xfId="62" applyFont="1" applyBorder="1" applyAlignment="1">
      <alignment horizontal="left" vertical="center" wrapText="1"/>
    </xf>
    <xf numFmtId="0" fontId="4" fillId="0" borderId="0" xfId="62" applyAlignment="1">
      <alignment wrapText="1"/>
    </xf>
    <xf numFmtId="3" fontId="9" fillId="18" borderId="2" xfId="62" applyNumberFormat="1" applyFont="1" applyFill="1" applyBorder="1" applyAlignment="1">
      <alignment horizontal="right" vertical="center"/>
    </xf>
    <xf numFmtId="3" fontId="9" fillId="18" borderId="1" xfId="62" applyNumberFormat="1" applyFont="1" applyFill="1" applyBorder="1" applyAlignment="1">
      <alignment horizontal="right" vertical="center"/>
    </xf>
    <xf numFmtId="4" fontId="9" fillId="18" borderId="1" xfId="62" applyNumberFormat="1" applyFont="1" applyFill="1" applyBorder="1" applyAlignment="1">
      <alignment horizontal="right" vertical="center"/>
    </xf>
    <xf numFmtId="0" fontId="39" fillId="18" borderId="1" xfId="62" applyFont="1" applyFill="1" applyBorder="1" applyAlignment="1">
      <alignment horizontal="left" vertical="center" wrapText="1"/>
    </xf>
    <xf numFmtId="3" fontId="9" fillId="18" borderId="1" xfId="62" applyNumberFormat="1" applyFont="1" applyFill="1" applyBorder="1" applyAlignment="1">
      <alignment horizontal="right"/>
    </xf>
    <xf numFmtId="0" fontId="6" fillId="18" borderId="1" xfId="62" applyFont="1" applyFill="1" applyBorder="1" applyAlignment="1">
      <alignment horizontal="left" vertical="center" wrapText="1"/>
    </xf>
    <xf numFmtId="0" fontId="8" fillId="0" borderId="1" xfId="62" quotePrefix="1" applyFont="1" applyBorder="1" applyAlignment="1">
      <alignment horizontal="center" vertical="center" wrapText="1"/>
    </xf>
    <xf numFmtId="0" fontId="8" fillId="18" borderId="1" xfId="62" applyFont="1" applyFill="1" applyBorder="1" applyAlignment="1">
      <alignment horizontal="center" vertical="center" wrapText="1"/>
    </xf>
    <xf numFmtId="0" fontId="36" fillId="0" borderId="1" xfId="62" quotePrefix="1" applyFont="1" applyBorder="1" applyAlignment="1">
      <alignment horizontal="center" vertical="center" wrapText="1"/>
    </xf>
    <xf numFmtId="0" fontId="36" fillId="18" borderId="1" xfId="62" applyFont="1" applyFill="1" applyBorder="1" applyAlignment="1">
      <alignment horizontal="center" vertical="center" wrapText="1"/>
    </xf>
    <xf numFmtId="0" fontId="6" fillId="19" borderId="5" xfId="62" applyFont="1" applyFill="1" applyBorder="1" applyAlignment="1">
      <alignment vertical="center"/>
    </xf>
    <xf numFmtId="3" fontId="8" fillId="19" borderId="1" xfId="62" applyNumberFormat="1" applyFont="1" applyFill="1" applyBorder="1" applyAlignment="1">
      <alignment horizontal="right"/>
    </xf>
    <xf numFmtId="3" fontId="8" fillId="0" borderId="1" xfId="62" applyNumberFormat="1" applyFont="1" applyBorder="1" applyAlignment="1">
      <alignment horizontal="right"/>
    </xf>
    <xf numFmtId="0" fontId="39" fillId="19" borderId="4" xfId="62" applyFont="1" applyFill="1" applyBorder="1" applyAlignment="1">
      <alignment horizontal="left" vertical="center"/>
    </xf>
    <xf numFmtId="3" fontId="8" fillId="19" borderId="1" xfId="62" applyNumberFormat="1" applyFont="1" applyFill="1" applyBorder="1" applyAlignment="1">
      <alignment horizontal="right" wrapText="1"/>
    </xf>
    <xf numFmtId="0" fontId="4" fillId="19" borderId="0" xfId="62" applyFill="1"/>
    <xf numFmtId="0" fontId="44" fillId="0" borderId="0" xfId="62" quotePrefix="1" applyFont="1" applyAlignment="1">
      <alignment horizontal="left" wrapText="1"/>
    </xf>
    <xf numFmtId="0" fontId="45" fillId="0" borderId="0" xfId="62" applyFont="1" applyAlignment="1">
      <alignment wrapText="1"/>
    </xf>
    <xf numFmtId="3" fontId="33" fillId="0" borderId="0" xfId="62" applyNumberFormat="1" applyFont="1" applyAlignment="1">
      <alignment horizontal="right"/>
    </xf>
    <xf numFmtId="0" fontId="6" fillId="18" borderId="1" xfId="62" quotePrefix="1" applyFont="1" applyFill="1" applyBorder="1" applyAlignment="1">
      <alignment horizontal="left" vertical="center"/>
    </xf>
    <xf numFmtId="0" fontId="40" fillId="18" borderId="1" xfId="62" quotePrefix="1" applyFont="1" applyFill="1" applyBorder="1" applyAlignment="1">
      <alignment horizontal="left" vertical="center"/>
    </xf>
    <xf numFmtId="0" fontId="39" fillId="18" borderId="1" xfId="62" quotePrefix="1" applyFont="1" applyFill="1" applyBorder="1" applyAlignment="1">
      <alignment horizontal="left" vertical="center"/>
    </xf>
    <xf numFmtId="0" fontId="46" fillId="18" borderId="1" xfId="62" quotePrefix="1" applyFont="1" applyFill="1" applyBorder="1" applyAlignment="1">
      <alignment horizontal="left" vertical="center"/>
    </xf>
    <xf numFmtId="3" fontId="8" fillId="18" borderId="1" xfId="62" applyNumberFormat="1" applyFont="1" applyFill="1" applyBorder="1" applyAlignment="1">
      <alignment horizontal="right"/>
    </xf>
    <xf numFmtId="0" fontId="32" fillId="0" borderId="0" xfId="62" applyFont="1"/>
    <xf numFmtId="0" fontId="6" fillId="18" borderId="1" xfId="62" quotePrefix="1" applyFont="1" applyFill="1" applyBorder="1" applyAlignment="1">
      <alignment horizontal="left" vertical="center" wrapText="1"/>
    </xf>
    <xf numFmtId="0" fontId="39" fillId="18" borderId="1" xfId="62" applyFont="1" applyFill="1" applyBorder="1" applyAlignment="1">
      <alignment horizontal="left" vertical="center"/>
    </xf>
    <xf numFmtId="0" fontId="39" fillId="18" borderId="1" xfId="62" applyFont="1" applyFill="1" applyBorder="1" applyAlignment="1">
      <alignment vertical="center" wrapText="1"/>
    </xf>
    <xf numFmtId="0" fontId="6" fillId="18" borderId="1" xfId="62" applyFont="1" applyFill="1" applyBorder="1" applyAlignment="1">
      <alignment vertical="center" wrapText="1"/>
    </xf>
    <xf numFmtId="3" fontId="8" fillId="18" borderId="1" xfId="62" applyNumberFormat="1" applyFont="1" applyFill="1" applyBorder="1" applyAlignment="1">
      <alignment horizontal="right" vertical="center"/>
    </xf>
    <xf numFmtId="4" fontId="8" fillId="18" borderId="1" xfId="62" applyNumberFormat="1" applyFont="1" applyFill="1" applyBorder="1" applyAlignment="1">
      <alignment horizontal="right" vertical="center"/>
    </xf>
    <xf numFmtId="3" fontId="4" fillId="0" borderId="0" xfId="62" applyNumberFormat="1"/>
    <xf numFmtId="3" fontId="9" fillId="18" borderId="1" xfId="62" applyNumberFormat="1" applyFont="1" applyFill="1" applyBorder="1" applyAlignment="1">
      <alignment horizontal="right" vertical="center" wrapText="1"/>
    </xf>
    <xf numFmtId="3" fontId="8" fillId="18" borderId="1" xfId="62" applyNumberFormat="1" applyFont="1" applyFill="1" applyBorder="1" applyAlignment="1">
      <alignment horizontal="right" vertical="center" wrapText="1"/>
    </xf>
    <xf numFmtId="3" fontId="29" fillId="0" borderId="0" xfId="62" applyNumberFormat="1" applyFont="1" applyAlignment="1">
      <alignment horizontal="center" vertical="center" wrapText="1"/>
    </xf>
    <xf numFmtId="3" fontId="9" fillId="0" borderId="0" xfId="62" applyNumberFormat="1" applyFont="1" applyAlignment="1">
      <alignment vertical="center" wrapText="1"/>
    </xf>
    <xf numFmtId="3" fontId="8" fillId="19" borderId="1" xfId="62" applyNumberFormat="1" applyFont="1" applyFill="1" applyBorder="1" applyAlignment="1">
      <alignment horizontal="center" vertical="center" wrapText="1"/>
    </xf>
    <xf numFmtId="3" fontId="36" fillId="19" borderId="1" xfId="62" applyNumberFormat="1" applyFont="1" applyFill="1" applyBorder="1" applyAlignment="1">
      <alignment horizontal="center" vertical="center" wrapText="1"/>
    </xf>
    <xf numFmtId="4" fontId="8" fillId="18" borderId="1" xfId="62" applyNumberFormat="1" applyFont="1" applyFill="1" applyBorder="1" applyAlignment="1">
      <alignment horizontal="right" vertical="center" wrapText="1"/>
    </xf>
    <xf numFmtId="4" fontId="9" fillId="18" borderId="2" xfId="62" applyNumberFormat="1" applyFont="1" applyFill="1" applyBorder="1" applyAlignment="1">
      <alignment horizontal="right" vertical="center"/>
    </xf>
    <xf numFmtId="4" fontId="9" fillId="18" borderId="1" xfId="62" applyNumberFormat="1" applyFont="1" applyFill="1" applyBorder="1" applyAlignment="1">
      <alignment horizontal="right"/>
    </xf>
    <xf numFmtId="4" fontId="9" fillId="18" borderId="1" xfId="62" applyNumberFormat="1" applyFont="1" applyFill="1" applyBorder="1" applyAlignment="1">
      <alignment horizontal="right" vertical="center" wrapText="1"/>
    </xf>
    <xf numFmtId="4" fontId="8" fillId="18" borderId="1" xfId="62" applyNumberFormat="1" applyFont="1" applyFill="1" applyBorder="1" applyAlignment="1">
      <alignment horizontal="right"/>
    </xf>
    <xf numFmtId="4" fontId="32" fillId="0" borderId="0" xfId="62" applyNumberFormat="1" applyFont="1"/>
    <xf numFmtId="4" fontId="8" fillId="19" borderId="1" xfId="62" applyNumberFormat="1" applyFont="1" applyFill="1" applyBorder="1" applyAlignment="1">
      <alignment horizontal="right"/>
    </xf>
    <xf numFmtId="4" fontId="8" fillId="0" borderId="1" xfId="62" applyNumberFormat="1" applyFont="1" applyBorder="1" applyAlignment="1">
      <alignment horizontal="right"/>
    </xf>
    <xf numFmtId="4" fontId="8" fillId="19" borderId="1" xfId="62" applyNumberFormat="1" applyFont="1" applyFill="1" applyBorder="1" applyAlignment="1">
      <alignment horizontal="right" wrapText="1"/>
    </xf>
    <xf numFmtId="4" fontId="4" fillId="0" borderId="0" xfId="62" applyNumberFormat="1"/>
    <xf numFmtId="4" fontId="29" fillId="0" borderId="0" xfId="62" applyNumberFormat="1" applyFont="1" applyAlignment="1">
      <alignment horizontal="center" vertical="center" wrapText="1"/>
    </xf>
    <xf numFmtId="4" fontId="33" fillId="0" borderId="0" xfId="62" applyNumberFormat="1" applyFont="1" applyAlignment="1">
      <alignment horizontal="right"/>
    </xf>
    <xf numFmtId="0" fontId="33" fillId="18" borderId="0" xfId="62" applyFont="1" applyFill="1" applyAlignment="1">
      <alignment horizontal="center" vertical="center" wrapText="1"/>
    </xf>
    <xf numFmtId="0" fontId="29" fillId="18" borderId="0" xfId="62" applyFont="1" applyFill="1" applyAlignment="1">
      <alignment horizontal="center" vertical="center" wrapText="1"/>
    </xf>
    <xf numFmtId="0" fontId="9" fillId="18" borderId="0" xfId="62" applyFont="1" applyFill="1" applyAlignment="1">
      <alignment vertical="center" wrapText="1"/>
    </xf>
    <xf numFmtId="0" fontId="4" fillId="18" borderId="0" xfId="62" applyFill="1"/>
    <xf numFmtId="0" fontId="34" fillId="18" borderId="0" xfId="62" applyFont="1" applyFill="1" applyAlignment="1">
      <alignment wrapText="1"/>
    </xf>
    <xf numFmtId="0" fontId="32" fillId="18" borderId="3" xfId="62" applyFont="1" applyFill="1" applyBorder="1" applyAlignment="1">
      <alignment horizontal="center" vertical="center"/>
    </xf>
    <xf numFmtId="0" fontId="43" fillId="18" borderId="3" xfId="62" applyFont="1" applyFill="1" applyBorder="1" applyAlignment="1">
      <alignment horizontal="right" vertical="center"/>
    </xf>
    <xf numFmtId="3" fontId="29" fillId="18" borderId="0" xfId="62" applyNumberFormat="1" applyFont="1" applyFill="1" applyAlignment="1">
      <alignment horizontal="center" vertical="center" wrapText="1"/>
    </xf>
    <xf numFmtId="3" fontId="9" fillId="18" borderId="0" xfId="62" applyNumberFormat="1" applyFont="1" applyFill="1" applyAlignment="1">
      <alignment vertical="center" wrapText="1"/>
    </xf>
    <xf numFmtId="4" fontId="29" fillId="18" borderId="0" xfId="62" applyNumberFormat="1" applyFont="1" applyFill="1" applyAlignment="1">
      <alignment horizontal="center" vertical="center" wrapText="1"/>
    </xf>
    <xf numFmtId="0" fontId="30" fillId="18" borderId="0" xfId="62" applyFont="1" applyFill="1" applyAlignment="1">
      <alignment horizontal="center" vertical="center" wrapText="1"/>
    </xf>
    <xf numFmtId="0" fontId="9" fillId="18" borderId="0" xfId="62" applyFont="1" applyFill="1"/>
    <xf numFmtId="49" fontId="39" fillId="18" borderId="1" xfId="62" applyNumberFormat="1" applyFont="1" applyFill="1" applyBorder="1" applyAlignment="1">
      <alignment horizontal="left" vertical="center" wrapText="1"/>
    </xf>
    <xf numFmtId="4" fontId="8" fillId="0" borderId="1" xfId="62" applyNumberFormat="1" applyFont="1" applyBorder="1" applyAlignment="1">
      <alignment horizontal="right" wrapText="1"/>
    </xf>
    <xf numFmtId="3" fontId="8" fillId="0" borderId="1" xfId="63" applyNumberFormat="1" applyFont="1" applyBorder="1" applyAlignment="1">
      <alignment horizontal="right"/>
    </xf>
    <xf numFmtId="0" fontId="6" fillId="18" borderId="1" xfId="62" quotePrefix="1" applyFont="1" applyFill="1" applyBorder="1" applyAlignment="1">
      <alignment horizontal="left" vertical="center" wrapText="1" indent="1"/>
    </xf>
    <xf numFmtId="0" fontId="2" fillId="0" borderId="0" xfId="62" applyFont="1"/>
    <xf numFmtId="0" fontId="6" fillId="18" borderId="1" xfId="62" applyFont="1" applyFill="1" applyBorder="1" applyAlignment="1">
      <alignment horizontal="left" vertical="center" wrapText="1" indent="1"/>
    </xf>
    <xf numFmtId="0" fontId="8" fillId="18" borderId="2" xfId="62" applyFont="1" applyFill="1" applyBorder="1" applyAlignment="1">
      <alignment horizontal="left" vertical="center" wrapText="1"/>
    </xf>
    <xf numFmtId="0" fontId="2" fillId="0" borderId="0" xfId="62" applyFont="1" applyAlignment="1">
      <alignment horizontal="left" vertical="center"/>
    </xf>
    <xf numFmtId="0" fontId="48" fillId="0" borderId="2" xfId="62" applyFont="1" applyBorder="1" applyAlignment="1">
      <alignment horizontal="left" vertical="center" wrapText="1"/>
    </xf>
    <xf numFmtId="3" fontId="8" fillId="18" borderId="2" xfId="62" applyNumberFormat="1" applyFont="1" applyFill="1" applyBorder="1" applyAlignment="1">
      <alignment horizontal="right" vertical="center"/>
    </xf>
    <xf numFmtId="4" fontId="8" fillId="18" borderId="2" xfId="62" applyNumberFormat="1" applyFont="1" applyFill="1" applyBorder="1" applyAlignment="1">
      <alignment horizontal="right" vertical="center"/>
    </xf>
    <xf numFmtId="0" fontId="8" fillId="18" borderId="1" xfId="67" applyFont="1" applyFill="1" applyBorder="1" applyAlignment="1">
      <alignment horizontal="left" vertical="center" wrapText="1"/>
    </xf>
    <xf numFmtId="0" fontId="9" fillId="18" borderId="1" xfId="0" applyFont="1" applyFill="1" applyBorder="1" applyAlignment="1">
      <alignment horizontal="left" vertical="center" wrapText="1"/>
    </xf>
    <xf numFmtId="3" fontId="32" fillId="0" borderId="0" xfId="62" applyNumberFormat="1" applyFont="1"/>
    <xf numFmtId="4" fontId="2" fillId="0" borderId="0" xfId="62" applyNumberFormat="1" applyFont="1" applyAlignment="1">
      <alignment horizontal="left" vertical="center"/>
    </xf>
    <xf numFmtId="3" fontId="2" fillId="0" borderId="0" xfId="62" applyNumberFormat="1" applyFont="1"/>
    <xf numFmtId="0" fontId="8" fillId="0" borderId="4" xfId="62" quotePrefix="1" applyFont="1" applyBorder="1" applyAlignment="1">
      <alignment horizontal="center" wrapText="1"/>
    </xf>
    <xf numFmtId="0" fontId="8" fillId="0" borderId="5" xfId="62" quotePrefix="1" applyFont="1" applyBorder="1" applyAlignment="1">
      <alignment horizontal="center" wrapText="1"/>
    </xf>
    <xf numFmtId="0" fontId="8" fillId="0" borderId="2" xfId="62" quotePrefix="1" applyFont="1" applyBorder="1" applyAlignment="1">
      <alignment horizontal="center" wrapText="1"/>
    </xf>
    <xf numFmtId="0" fontId="33" fillId="0" borderId="0" xfId="62" applyFont="1" applyAlignment="1">
      <alignment horizontal="center" vertical="center" wrapText="1"/>
    </xf>
    <xf numFmtId="0" fontId="33" fillId="18" borderId="0" xfId="62" applyFont="1" applyFill="1" applyAlignment="1">
      <alignment horizontal="center" vertical="center" wrapText="1"/>
    </xf>
    <xf numFmtId="0" fontId="41" fillId="18" borderId="0" xfId="62" applyFont="1" applyFill="1" applyAlignment="1">
      <alignment horizontal="left" vertical="center" wrapText="1"/>
    </xf>
    <xf numFmtId="0" fontId="42" fillId="18" borderId="3" xfId="62" applyFont="1" applyFill="1" applyBorder="1" applyAlignment="1">
      <alignment horizontal="left" wrapText="1"/>
    </xf>
    <xf numFmtId="0" fontId="39" fillId="0" borderId="4" xfId="62" applyFont="1" applyBorder="1" applyAlignment="1">
      <alignment horizontal="left" vertical="center" wrapText="1"/>
    </xf>
    <xf numFmtId="0" fontId="6" fillId="0" borderId="5" xfId="62" applyFont="1" applyBorder="1" applyAlignment="1">
      <alignment vertical="center" wrapText="1"/>
    </xf>
    <xf numFmtId="0" fontId="36" fillId="0" borderId="1" xfId="62" quotePrefix="1" applyFont="1" applyBorder="1" applyAlignment="1">
      <alignment horizontal="center" wrapText="1"/>
    </xf>
    <xf numFmtId="0" fontId="36" fillId="0" borderId="4" xfId="62" quotePrefix="1" applyFont="1" applyBorder="1" applyAlignment="1">
      <alignment horizontal="center" wrapText="1"/>
    </xf>
    <xf numFmtId="0" fontId="39" fillId="19" borderId="4" xfId="62" applyFont="1" applyFill="1" applyBorder="1" applyAlignment="1">
      <alignment horizontal="left" vertical="center" wrapText="1"/>
    </xf>
    <xf numFmtId="0" fontId="6" fillId="19" borderId="5" xfId="62" applyFont="1" applyFill="1" applyBorder="1" applyAlignment="1">
      <alignment vertical="center" wrapText="1"/>
    </xf>
    <xf numFmtId="0" fontId="6" fillId="19" borderId="5" xfId="62" applyFont="1" applyFill="1" applyBorder="1" applyAlignment="1">
      <alignment vertical="center"/>
    </xf>
    <xf numFmtId="0" fontId="6" fillId="0" borderId="5" xfId="62" applyFont="1" applyBorder="1" applyAlignment="1">
      <alignment vertical="center"/>
    </xf>
    <xf numFmtId="0" fontId="39" fillId="0" borderId="4" xfId="62" quotePrefix="1" applyFont="1" applyBorder="1" applyAlignment="1">
      <alignment horizontal="left" vertical="center"/>
    </xf>
    <xf numFmtId="0" fontId="39" fillId="0" borderId="4" xfId="62" quotePrefix="1" applyFont="1" applyBorder="1" applyAlignment="1">
      <alignment horizontal="left" vertical="center" wrapText="1"/>
    </xf>
    <xf numFmtId="0" fontId="39" fillId="19" borderId="4" xfId="62" quotePrefix="1" applyFont="1" applyFill="1" applyBorder="1" applyAlignment="1">
      <alignment horizontal="left" vertical="center" wrapText="1"/>
    </xf>
    <xf numFmtId="0" fontId="39" fillId="0" borderId="5" xfId="62" applyFont="1" applyBorder="1" applyAlignment="1">
      <alignment horizontal="left" vertical="center" wrapText="1"/>
    </xf>
    <xf numFmtId="0" fontId="39" fillId="0" borderId="2" xfId="62" applyFont="1" applyBorder="1" applyAlignment="1">
      <alignment horizontal="left" vertical="center" wrapText="1"/>
    </xf>
    <xf numFmtId="0" fontId="39" fillId="0" borderId="0" xfId="62" applyFont="1" applyAlignment="1">
      <alignment horizontal="left" vertical="center" wrapText="1"/>
    </xf>
    <xf numFmtId="0" fontId="32" fillId="0" borderId="0" xfId="62" applyFont="1" applyAlignment="1">
      <alignment horizontal="left" vertical="top" wrapText="1"/>
    </xf>
    <xf numFmtId="0" fontId="8" fillId="19" borderId="4" xfId="62" applyFont="1" applyFill="1" applyBorder="1" applyAlignment="1">
      <alignment horizontal="left" vertical="center" wrapText="1"/>
    </xf>
    <xf numFmtId="0" fontId="8" fillId="19" borderId="5" xfId="62" applyFont="1" applyFill="1" applyBorder="1" applyAlignment="1">
      <alignment horizontal="left" vertical="center" wrapText="1"/>
    </xf>
    <xf numFmtId="0" fontId="8" fillId="19" borderId="2" xfId="62" applyFont="1" applyFill="1" applyBorder="1" applyAlignment="1">
      <alignment horizontal="left" vertical="center" wrapText="1"/>
    </xf>
    <xf numFmtId="0" fontId="44" fillId="0" borderId="0" xfId="62" quotePrefix="1" applyFont="1" applyAlignment="1">
      <alignment horizontal="left" wrapText="1"/>
    </xf>
    <xf numFmtId="0" fontId="39" fillId="0" borderId="0" xfId="62" applyFont="1" applyAlignment="1">
      <alignment horizontal="left" vertical="top" wrapText="1"/>
    </xf>
    <xf numFmtId="0" fontId="39" fillId="0" borderId="4" xfId="63" applyFont="1" applyBorder="1" applyAlignment="1">
      <alignment horizontal="left" vertical="center" wrapText="1"/>
    </xf>
    <xf numFmtId="0" fontId="6" fillId="0" borderId="5" xfId="63" applyFont="1" applyBorder="1" applyAlignment="1">
      <alignment vertical="center" wrapText="1"/>
    </xf>
    <xf numFmtId="0" fontId="8" fillId="19" borderId="4" xfId="63" quotePrefix="1" applyFont="1" applyFill="1" applyBorder="1" applyAlignment="1">
      <alignment horizontal="left" wrapText="1"/>
    </xf>
    <xf numFmtId="0" fontId="8" fillId="19" borderId="5" xfId="63" quotePrefix="1" applyFont="1" applyFill="1" applyBorder="1" applyAlignment="1">
      <alignment horizontal="left" wrapText="1"/>
    </xf>
    <xf numFmtId="0" fontId="8" fillId="19" borderId="2" xfId="63" quotePrefix="1" applyFont="1" applyFill="1" applyBorder="1" applyAlignment="1">
      <alignment horizontal="left" wrapText="1"/>
    </xf>
    <xf numFmtId="0" fontId="8" fillId="19" borderId="1" xfId="63" quotePrefix="1" applyFont="1" applyFill="1" applyBorder="1" applyAlignment="1">
      <alignment horizontal="left" vertical="center" wrapText="1"/>
    </xf>
    <xf numFmtId="0" fontId="8" fillId="19" borderId="4" xfId="62" applyFont="1" applyFill="1" applyBorder="1" applyAlignment="1">
      <alignment horizontal="center" vertical="center" wrapText="1"/>
    </xf>
    <xf numFmtId="0" fontId="8" fillId="19" borderId="5" xfId="62" applyFont="1" applyFill="1" applyBorder="1" applyAlignment="1">
      <alignment horizontal="center" vertical="center" wrapText="1"/>
    </xf>
    <xf numFmtId="0" fontId="8" fillId="19" borderId="2" xfId="62" applyFont="1" applyFill="1" applyBorder="1" applyAlignment="1">
      <alignment horizontal="center" vertical="center" wrapText="1"/>
    </xf>
    <xf numFmtId="0" fontId="2" fillId="0" borderId="1" xfId="62" applyFont="1" applyBorder="1" applyAlignment="1">
      <alignment horizontal="center" vertical="center"/>
    </xf>
    <xf numFmtId="0" fontId="32" fillId="0" borderId="1" xfId="62" applyFont="1" applyBorder="1" applyAlignment="1">
      <alignment horizontal="center" vertical="center"/>
    </xf>
    <xf numFmtId="0" fontId="34" fillId="18" borderId="0" xfId="62" applyFont="1" applyFill="1" applyAlignment="1">
      <alignment wrapText="1"/>
    </xf>
    <xf numFmtId="0" fontId="35" fillId="18" borderId="0" xfId="62" applyFont="1" applyFill="1" applyAlignment="1">
      <alignment horizontal="center"/>
    </xf>
    <xf numFmtId="0" fontId="8" fillId="18" borderId="1" xfId="62" applyFont="1" applyFill="1" applyBorder="1" applyAlignment="1">
      <alignment horizontal="center" vertical="center" wrapText="1"/>
    </xf>
    <xf numFmtId="0" fontId="36" fillId="19" borderId="4" xfId="62" applyFont="1" applyFill="1" applyBorder="1" applyAlignment="1">
      <alignment horizontal="center" vertical="center" wrapText="1"/>
    </xf>
    <xf numFmtId="0" fontId="36" fillId="19" borderId="5" xfId="62" applyFont="1" applyFill="1" applyBorder="1" applyAlignment="1">
      <alignment horizontal="center" vertical="center" wrapText="1"/>
    </xf>
    <xf numFmtId="0" fontId="36" fillId="19" borderId="2" xfId="62" applyFont="1" applyFill="1" applyBorder="1" applyAlignment="1">
      <alignment horizontal="center" vertical="center" wrapText="1"/>
    </xf>
    <xf numFmtId="0" fontId="49" fillId="0" borderId="1" xfId="62" applyFont="1" applyBorder="1" applyAlignment="1">
      <alignment horizontal="center" vertical="center"/>
    </xf>
    <xf numFmtId="0" fontId="50" fillId="0" borderId="1" xfId="62" applyFont="1" applyBorder="1" applyAlignment="1">
      <alignment horizontal="center" vertical="center"/>
    </xf>
    <xf numFmtId="0" fontId="51" fillId="18" borderId="2" xfId="62" applyFont="1" applyFill="1" applyBorder="1" applyAlignment="1">
      <alignment horizontal="left" vertical="center" wrapText="1"/>
    </xf>
    <xf numFmtId="4" fontId="51" fillId="18" borderId="1" xfId="62" applyNumberFormat="1" applyFont="1" applyFill="1" applyBorder="1" applyAlignment="1">
      <alignment horizontal="right" vertical="center"/>
    </xf>
    <xf numFmtId="4" fontId="52" fillId="18" borderId="1" xfId="62" applyNumberFormat="1" applyFont="1" applyFill="1" applyBorder="1" applyAlignment="1">
      <alignment horizontal="right" vertical="center"/>
    </xf>
    <xf numFmtId="3" fontId="51" fillId="18" borderId="1" xfId="62" applyNumberFormat="1" applyFont="1" applyFill="1" applyBorder="1" applyAlignment="1">
      <alignment horizontal="right" vertical="center"/>
    </xf>
    <xf numFmtId="4" fontId="51" fillId="18" borderId="1" xfId="62" applyNumberFormat="1" applyFont="1" applyFill="1" applyBorder="1" applyAlignment="1">
      <alignment horizontal="right" vertical="center" wrapText="1"/>
    </xf>
    <xf numFmtId="3" fontId="51" fillId="18" borderId="1" xfId="62" applyNumberFormat="1" applyFont="1" applyFill="1" applyBorder="1" applyAlignment="1">
      <alignment horizontal="right" vertical="center" wrapText="1"/>
    </xf>
    <xf numFmtId="3" fontId="52" fillId="18" borderId="1" xfId="62" applyNumberFormat="1" applyFont="1" applyFill="1" applyBorder="1" applyAlignment="1">
      <alignment horizontal="right" vertical="center"/>
    </xf>
    <xf numFmtId="0" fontId="8" fillId="18" borderId="2" xfId="67" applyFont="1" applyFill="1" applyBorder="1" applyAlignment="1">
      <alignment horizontal="left" vertical="center" wrapText="1"/>
    </xf>
    <xf numFmtId="0" fontId="51" fillId="18" borderId="2" xfId="67" applyFont="1" applyFill="1" applyBorder="1" applyAlignment="1">
      <alignment horizontal="left" vertical="center" wrapText="1"/>
    </xf>
    <xf numFmtId="3" fontId="51" fillId="18" borderId="2" xfId="62" applyNumberFormat="1" applyFont="1" applyFill="1" applyBorder="1" applyAlignment="1">
      <alignment horizontal="right" vertical="center"/>
    </xf>
    <xf numFmtId="4" fontId="51" fillId="18" borderId="2" xfId="62" applyNumberFormat="1" applyFont="1" applyFill="1" applyBorder="1" applyAlignment="1">
      <alignment horizontal="right" vertical="center"/>
    </xf>
    <xf numFmtId="0" fontId="53" fillId="18" borderId="1" xfId="62" quotePrefix="1" applyFont="1" applyFill="1" applyBorder="1" applyAlignment="1">
      <alignment horizontal="left" vertical="center"/>
    </xf>
    <xf numFmtId="2" fontId="54" fillId="0" borderId="1" xfId="63" applyNumberFormat="1" applyFont="1" applyBorder="1" applyAlignment="1">
      <alignment vertical="center" wrapText="1"/>
    </xf>
    <xf numFmtId="3" fontId="52" fillId="0" borderId="1" xfId="63" applyNumberFormat="1" applyFont="1" applyBorder="1" applyAlignment="1">
      <alignment horizontal="right"/>
    </xf>
    <xf numFmtId="4" fontId="52" fillId="0" borderId="1" xfId="63" applyNumberFormat="1" applyFont="1" applyBorder="1" applyAlignment="1">
      <alignment horizontal="right"/>
    </xf>
  </cellXfs>
  <cellStyles count="70">
    <cellStyle name="20% - Accent1" xfId="17" xr:uid="{00000000-0005-0000-0000-000000000000}"/>
    <cellStyle name="20% - Accent2" xfId="18" xr:uid="{00000000-0005-0000-0000-000001000000}"/>
    <cellStyle name="20% - Accent3" xfId="19" xr:uid="{00000000-0005-0000-0000-000002000000}"/>
    <cellStyle name="20% - Accent4" xfId="20" xr:uid="{00000000-0005-0000-0000-000003000000}"/>
    <cellStyle name="20% - Accent5" xfId="21" xr:uid="{00000000-0005-0000-0000-000004000000}"/>
    <cellStyle name="20% - Accent6" xfId="22" xr:uid="{00000000-0005-0000-0000-000005000000}"/>
    <cellStyle name="40% - Accent1" xfId="23" xr:uid="{00000000-0005-0000-0000-000006000000}"/>
    <cellStyle name="40% - Accent2" xfId="24" xr:uid="{00000000-0005-0000-0000-000007000000}"/>
    <cellStyle name="40% - Accent3" xfId="25" xr:uid="{00000000-0005-0000-0000-000008000000}"/>
    <cellStyle name="40% - Accent4" xfId="26" xr:uid="{00000000-0005-0000-0000-000009000000}"/>
    <cellStyle name="40% - Accent5" xfId="27" xr:uid="{00000000-0005-0000-0000-00000A000000}"/>
    <cellStyle name="40% - Accent6" xfId="28" xr:uid="{00000000-0005-0000-0000-00000B000000}"/>
    <cellStyle name="60% - Accent1" xfId="29" xr:uid="{00000000-0005-0000-0000-00000C000000}"/>
    <cellStyle name="60% - Accent2" xfId="30" xr:uid="{00000000-0005-0000-0000-00000D000000}"/>
    <cellStyle name="60% - Accent3" xfId="31" xr:uid="{00000000-0005-0000-0000-00000E000000}"/>
    <cellStyle name="60% - Accent4" xfId="32" xr:uid="{00000000-0005-0000-0000-00000F000000}"/>
    <cellStyle name="60% - Accent5" xfId="33" xr:uid="{00000000-0005-0000-0000-000010000000}"/>
    <cellStyle name="60% - Accent6" xfId="34" xr:uid="{00000000-0005-0000-0000-000011000000}"/>
    <cellStyle name="Accent1" xfId="35" xr:uid="{00000000-0005-0000-0000-000012000000}"/>
    <cellStyle name="Accent2" xfId="36" xr:uid="{00000000-0005-0000-0000-000013000000}"/>
    <cellStyle name="Accent3" xfId="37" xr:uid="{00000000-0005-0000-0000-000014000000}"/>
    <cellStyle name="Accent4" xfId="38" xr:uid="{00000000-0005-0000-0000-000015000000}"/>
    <cellStyle name="Accent5" xfId="39" xr:uid="{00000000-0005-0000-0000-000016000000}"/>
    <cellStyle name="Accent6" xfId="40" xr:uid="{00000000-0005-0000-0000-000017000000}"/>
    <cellStyle name="Bad" xfId="41" xr:uid="{00000000-0005-0000-0000-000018000000}"/>
    <cellStyle name="Calculation" xfId="42" xr:uid="{00000000-0005-0000-0000-000019000000}"/>
    <cellStyle name="Check Cell" xfId="43" xr:uid="{00000000-0005-0000-0000-00001A000000}"/>
    <cellStyle name="Currency 2" xfId="60" xr:uid="{C50E3FAF-C84D-4EA4-8CDA-4CFF97F0AD3D}"/>
    <cellStyle name="Explanatory Text" xfId="44" xr:uid="{00000000-0005-0000-0000-00001C000000}"/>
    <cellStyle name="Good" xfId="45" xr:uid="{00000000-0005-0000-0000-00001D000000}"/>
    <cellStyle name="Heading 1" xfId="46" xr:uid="{00000000-0005-0000-0000-00001E000000}"/>
    <cellStyle name="Heading 2" xfId="47" xr:uid="{00000000-0005-0000-0000-00001F000000}"/>
    <cellStyle name="Heading 3" xfId="48" xr:uid="{00000000-0005-0000-0000-000020000000}"/>
    <cellStyle name="Heading 4" xfId="49" xr:uid="{00000000-0005-0000-0000-000021000000}"/>
    <cellStyle name="Input" xfId="50" xr:uid="{00000000-0005-0000-0000-000022000000}"/>
    <cellStyle name="Linked Cell" xfId="51" xr:uid="{00000000-0005-0000-0000-000023000000}"/>
    <cellStyle name="Neutral" xfId="52" xr:uid="{00000000-0005-0000-0000-000024000000}"/>
    <cellStyle name="Normal" xfId="0" builtinId="0"/>
    <cellStyle name="Normal 2" xfId="1" xr:uid="{00000000-0005-0000-0000-000026000000}"/>
    <cellStyle name="Normal 3" xfId="2" xr:uid="{00000000-0005-0000-0000-000027000000}"/>
    <cellStyle name="Normal 4" xfId="59" xr:uid="{844CE963-B9AB-4634-9F3C-10E054D68CFF}"/>
    <cellStyle name="Normalno 10" xfId="62" xr:uid="{056FF798-9433-4C0B-B788-F9FD3917E41C}"/>
    <cellStyle name="Normalno 11" xfId="63" xr:uid="{A85DD75E-8738-447D-99FD-0788494D8FAC}"/>
    <cellStyle name="Normalno 2" xfId="3" xr:uid="{00000000-0005-0000-0000-000028000000}"/>
    <cellStyle name="Normalno 2 2" xfId="67" xr:uid="{DD971B50-C3EB-4178-88B9-00AF9628DA1C}"/>
    <cellStyle name="Normalno 3" xfId="4" xr:uid="{00000000-0005-0000-0000-000029000000}"/>
    <cellStyle name="Normalno 4" xfId="5" xr:uid="{00000000-0005-0000-0000-00002A000000}"/>
    <cellStyle name="Normalno 5" xfId="6" xr:uid="{00000000-0005-0000-0000-00002B000000}"/>
    <cellStyle name="Normalno 5 2" xfId="13" xr:uid="{00000000-0005-0000-0000-00002C000000}"/>
    <cellStyle name="Normalno 6" xfId="11" xr:uid="{00000000-0005-0000-0000-00002D000000}"/>
    <cellStyle name="Normalno 7" xfId="10" xr:uid="{00000000-0005-0000-0000-00002E000000}"/>
    <cellStyle name="Normalno 8" xfId="15" xr:uid="{00000000-0005-0000-0000-00002F000000}"/>
    <cellStyle name="Normalno 9" xfId="58" xr:uid="{00000000-0005-0000-0000-000030000000}"/>
    <cellStyle name="Note" xfId="53" xr:uid="{00000000-0005-0000-0000-000031000000}"/>
    <cellStyle name="Obično_List4" xfId="64" xr:uid="{EB7FC17C-1FD0-462B-9579-0E9EAA1239D7}"/>
    <cellStyle name="Output" xfId="54" xr:uid="{00000000-0005-0000-0000-000033000000}"/>
    <cellStyle name="Percent 2" xfId="61" xr:uid="{CFA9EEDA-3827-4D46-8840-50EBDA4CE6AE}"/>
    <cellStyle name="Postotak 2" xfId="14" xr:uid="{00000000-0005-0000-0000-000034000000}"/>
    <cellStyle name="SAPBEXaggData" xfId="65" xr:uid="{42871B93-550B-4AE3-9CD7-A5AEE481C3B7}"/>
    <cellStyle name="SAPBEXHLevel2" xfId="69" xr:uid="{527A5238-83BB-478C-9C8D-7D5D9319260E}"/>
    <cellStyle name="SAPBEXHLevel3" xfId="68" xr:uid="{5CAE003F-0627-48A9-9D67-3DE268BF911A}"/>
    <cellStyle name="SAPBEXstdData" xfId="66" xr:uid="{7BE68C69-BFF1-4FDD-912C-980450A1C5FE}"/>
    <cellStyle name="TableStyleLight1" xfId="7" xr:uid="{00000000-0005-0000-0000-000035000000}"/>
    <cellStyle name="TableStyleLight1 2" xfId="8" xr:uid="{00000000-0005-0000-0000-000036000000}"/>
    <cellStyle name="Title" xfId="55" xr:uid="{00000000-0005-0000-0000-000037000000}"/>
    <cellStyle name="Total" xfId="56" xr:uid="{00000000-0005-0000-0000-000038000000}"/>
    <cellStyle name="Warning Text" xfId="57" xr:uid="{00000000-0005-0000-0000-000039000000}"/>
    <cellStyle name="Zarez 2" xfId="9" xr:uid="{00000000-0005-0000-0000-00003A000000}"/>
    <cellStyle name="Zarez 3" xfId="12" xr:uid="{00000000-0005-0000-0000-00003B000000}"/>
    <cellStyle name="Zarez 4" xfId="16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8C9E-C697-41C2-8E41-B64FE85641B4}">
  <sheetPr>
    <pageSetUpPr fitToPage="1"/>
  </sheetPr>
  <dimension ref="A1:AQ39"/>
  <sheetViews>
    <sheetView topLeftCell="C2" zoomScaleNormal="100" workbookViewId="0">
      <selection activeCell="G33" sqref="G33:K33"/>
    </sheetView>
  </sheetViews>
  <sheetFormatPr defaultRowHeight="15"/>
  <cols>
    <col min="1" max="5" width="9.140625" style="3"/>
    <col min="6" max="6" width="25.28515625" style="3" customWidth="1"/>
    <col min="7" max="7" width="24.28515625" style="3" bestFit="1" customWidth="1"/>
    <col min="8" max="8" width="17" style="3" bestFit="1" customWidth="1"/>
    <col min="9" max="9" width="19.42578125" style="3" bestFit="1" customWidth="1"/>
    <col min="10" max="10" width="24.28515625" style="3" bestFit="1" customWidth="1"/>
    <col min="11" max="11" width="8" style="3" bestFit="1" customWidth="1"/>
    <col min="12" max="12" width="9.28515625" style="3" bestFit="1" customWidth="1"/>
    <col min="13" max="16384" width="9.140625" style="3"/>
  </cols>
  <sheetData>
    <row r="1" spans="2:12" ht="42" customHeight="1">
      <c r="B1" s="92" t="s">
        <v>221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2:12" ht="18" customHeight="1">
      <c r="B2" s="62"/>
      <c r="C2" s="62"/>
      <c r="D2" s="62"/>
      <c r="E2" s="62"/>
      <c r="F2" s="62"/>
      <c r="G2" s="62"/>
      <c r="H2" s="62"/>
      <c r="I2" s="62"/>
      <c r="J2" s="62"/>
      <c r="K2" s="62"/>
      <c r="L2" s="64"/>
    </row>
    <row r="3" spans="2:12" ht="15.75" customHeight="1">
      <c r="B3" s="93" t="s">
        <v>121</v>
      </c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2:12" ht="36" customHeight="1">
      <c r="B4" s="94"/>
      <c r="C4" s="94"/>
      <c r="D4" s="94"/>
      <c r="E4" s="62"/>
      <c r="F4" s="62"/>
      <c r="G4" s="62"/>
      <c r="H4" s="62"/>
      <c r="I4" s="62"/>
      <c r="J4" s="63"/>
      <c r="K4" s="63"/>
      <c r="L4" s="64"/>
    </row>
    <row r="5" spans="2:12" ht="18" customHeight="1">
      <c r="B5" s="93" t="s">
        <v>122</v>
      </c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2:12" ht="18" customHeight="1">
      <c r="B6" s="61"/>
      <c r="C6" s="65"/>
      <c r="D6" s="65"/>
      <c r="E6" s="65"/>
      <c r="F6" s="65"/>
      <c r="G6" s="65"/>
      <c r="H6" s="65"/>
      <c r="I6" s="65"/>
      <c r="J6" s="65"/>
      <c r="K6" s="65"/>
      <c r="L6" s="64"/>
    </row>
    <row r="7" spans="2:12">
      <c r="B7" s="95" t="s">
        <v>123</v>
      </c>
      <c r="C7" s="95"/>
      <c r="D7" s="95"/>
      <c r="E7" s="95"/>
      <c r="F7" s="95"/>
      <c r="G7" s="66"/>
      <c r="H7" s="66"/>
      <c r="I7" s="66"/>
      <c r="J7" s="66"/>
      <c r="K7" s="67"/>
      <c r="L7" s="64"/>
    </row>
    <row r="8" spans="2:12" ht="38.25">
      <c r="B8" s="89" t="s">
        <v>108</v>
      </c>
      <c r="C8" s="90"/>
      <c r="D8" s="90"/>
      <c r="E8" s="90"/>
      <c r="F8" s="91"/>
      <c r="G8" s="17" t="s">
        <v>208</v>
      </c>
      <c r="H8" s="18" t="s">
        <v>222</v>
      </c>
      <c r="I8" s="18" t="s">
        <v>223</v>
      </c>
      <c r="J8" s="17" t="s">
        <v>224</v>
      </c>
      <c r="K8" s="18" t="s">
        <v>114</v>
      </c>
      <c r="L8" s="18" t="s">
        <v>109</v>
      </c>
    </row>
    <row r="9" spans="2:12" s="7" customFormat="1" ht="11.25">
      <c r="B9" s="98">
        <v>1</v>
      </c>
      <c r="C9" s="98"/>
      <c r="D9" s="98"/>
      <c r="E9" s="98"/>
      <c r="F9" s="99"/>
      <c r="G9" s="19">
        <v>2</v>
      </c>
      <c r="H9" s="20">
        <v>3</v>
      </c>
      <c r="I9" s="20">
        <v>4</v>
      </c>
      <c r="J9" s="20">
        <v>5</v>
      </c>
      <c r="K9" s="20" t="s">
        <v>48</v>
      </c>
      <c r="L9" s="20" t="s">
        <v>49</v>
      </c>
    </row>
    <row r="10" spans="2:12">
      <c r="B10" s="100" t="s">
        <v>34</v>
      </c>
      <c r="C10" s="101"/>
      <c r="D10" s="101"/>
      <c r="E10" s="101"/>
      <c r="F10" s="102"/>
      <c r="G10" s="55">
        <f>G11+G12</f>
        <v>52907725.179999992</v>
      </c>
      <c r="H10" s="22">
        <f>H11+H12</f>
        <v>109461293</v>
      </c>
      <c r="I10" s="22">
        <f>I11+I12</f>
        <v>109461293</v>
      </c>
      <c r="J10" s="55">
        <f>J11+J12</f>
        <v>57920749.979999997</v>
      </c>
      <c r="K10" s="55">
        <f>(J10/G10)*100</f>
        <v>109.47503371756193</v>
      </c>
      <c r="L10" s="55">
        <f>(J10/I10)*100</f>
        <v>52.914366706777336</v>
      </c>
    </row>
    <row r="11" spans="2:12">
      <c r="B11" s="96" t="s">
        <v>124</v>
      </c>
      <c r="C11" s="97"/>
      <c r="D11" s="97"/>
      <c r="E11" s="97"/>
      <c r="F11" s="103"/>
      <c r="G11" s="56">
        <v>52906821.559999995</v>
      </c>
      <c r="H11" s="23">
        <f>'RAČUN PRIHODA I RASHODA'!H11</f>
        <v>109458293</v>
      </c>
      <c r="I11" s="23">
        <f>'RAČUN PRIHODA I RASHODA'!I11</f>
        <v>109458293</v>
      </c>
      <c r="J11" s="56">
        <f>'RAČUN PRIHODA I RASHODA'!J11</f>
        <v>57918907.029999994</v>
      </c>
      <c r="K11" s="56">
        <f t="shared" ref="K11:K16" si="0">(J11/G11)*100</f>
        <v>109.47342010390086</v>
      </c>
      <c r="L11" s="56">
        <f t="shared" ref="L11:L16" si="1">(J11/I11)*100</f>
        <v>52.914133267179665</v>
      </c>
    </row>
    <row r="12" spans="2:12">
      <c r="B12" s="104" t="s">
        <v>125</v>
      </c>
      <c r="C12" s="103"/>
      <c r="D12" s="103"/>
      <c r="E12" s="103"/>
      <c r="F12" s="103"/>
      <c r="G12" s="56">
        <v>903.62</v>
      </c>
      <c r="H12" s="23">
        <f>'RAČUN PRIHODA I RASHODA'!H52</f>
        <v>3000</v>
      </c>
      <c r="I12" s="23">
        <f>'RAČUN PRIHODA I RASHODA'!I52</f>
        <v>3000</v>
      </c>
      <c r="J12" s="56">
        <f>'RAČUN PRIHODA I RASHODA'!J52</f>
        <v>1842.95</v>
      </c>
      <c r="K12" s="56">
        <f t="shared" si="0"/>
        <v>203.95188242845444</v>
      </c>
      <c r="L12" s="56">
        <f t="shared" si="1"/>
        <v>61.431666666666672</v>
      </c>
    </row>
    <row r="13" spans="2:12">
      <c r="B13" s="24" t="s">
        <v>35</v>
      </c>
      <c r="C13" s="21"/>
      <c r="D13" s="21"/>
      <c r="E13" s="21"/>
      <c r="F13" s="21"/>
      <c r="G13" s="55">
        <f>G14+G15</f>
        <v>48383674.950000003</v>
      </c>
      <c r="H13" s="22">
        <f>H14+H15</f>
        <v>111082073</v>
      </c>
      <c r="I13" s="22">
        <f>I14+I15</f>
        <v>111082073</v>
      </c>
      <c r="J13" s="55">
        <f>J14+J15</f>
        <v>55965841.779999994</v>
      </c>
      <c r="K13" s="55">
        <f t="shared" si="0"/>
        <v>115.67091966006188</v>
      </c>
      <c r="L13" s="55">
        <f t="shared" si="1"/>
        <v>50.382424696017324</v>
      </c>
    </row>
    <row r="14" spans="2:12">
      <c r="B14" s="105" t="s">
        <v>126</v>
      </c>
      <c r="C14" s="97"/>
      <c r="D14" s="97"/>
      <c r="E14" s="97"/>
      <c r="F14" s="97"/>
      <c r="G14" s="56">
        <v>46901801.640000001</v>
      </c>
      <c r="H14" s="23">
        <f>'RAČUN PRIHODA I RASHODA'!H63</f>
        <v>101178257</v>
      </c>
      <c r="I14" s="23">
        <f>'RAČUN PRIHODA I RASHODA'!I63</f>
        <v>101178257</v>
      </c>
      <c r="J14" s="56">
        <f>'RAČUN PRIHODA I RASHODA'!J63</f>
        <v>52051610.349999994</v>
      </c>
      <c r="K14" s="74">
        <f t="shared" si="0"/>
        <v>110.97998057628557</v>
      </c>
      <c r="L14" s="74">
        <f t="shared" si="1"/>
        <v>51.445450725643546</v>
      </c>
    </row>
    <row r="15" spans="2:12">
      <c r="B15" s="104" t="s">
        <v>127</v>
      </c>
      <c r="C15" s="103"/>
      <c r="D15" s="103"/>
      <c r="E15" s="103"/>
      <c r="F15" s="103"/>
      <c r="G15" s="56">
        <v>1481873.31</v>
      </c>
      <c r="H15" s="23">
        <f>'RAČUN PRIHODA I RASHODA'!H132</f>
        <v>9903816</v>
      </c>
      <c r="I15" s="23">
        <f>'RAČUN PRIHODA I RASHODA'!I132</f>
        <v>9903816</v>
      </c>
      <c r="J15" s="56">
        <f>'RAČUN PRIHODA I RASHODA'!J132</f>
        <v>3914231.4299999997</v>
      </c>
      <c r="K15" s="74">
        <f t="shared" si="0"/>
        <v>264.14076045407688</v>
      </c>
      <c r="L15" s="74">
        <f t="shared" si="1"/>
        <v>39.522457101383949</v>
      </c>
    </row>
    <row r="16" spans="2:12">
      <c r="B16" s="106" t="s">
        <v>128</v>
      </c>
      <c r="C16" s="101"/>
      <c r="D16" s="101"/>
      <c r="E16" s="101"/>
      <c r="F16" s="101"/>
      <c r="G16" s="57">
        <f>G10-G13</f>
        <v>4524050.2299999893</v>
      </c>
      <c r="H16" s="25">
        <f>H10-H13</f>
        <v>-1620780</v>
      </c>
      <c r="I16" s="25">
        <f>I10-I13</f>
        <v>-1620780</v>
      </c>
      <c r="J16" s="57">
        <f>J10-J13</f>
        <v>1954908.200000003</v>
      </c>
      <c r="K16" s="57">
        <f t="shared" si="0"/>
        <v>43.211460983270463</v>
      </c>
      <c r="L16" s="57">
        <f t="shared" si="1"/>
        <v>-120.6152716593247</v>
      </c>
    </row>
    <row r="17" spans="1:43" ht="18">
      <c r="B17" s="62"/>
      <c r="C17" s="71"/>
      <c r="D17" s="71"/>
      <c r="E17" s="71"/>
      <c r="F17" s="71"/>
      <c r="G17" s="71"/>
      <c r="H17" s="71"/>
      <c r="I17" s="72"/>
      <c r="J17" s="72"/>
      <c r="K17" s="72"/>
      <c r="L17" s="72"/>
    </row>
    <row r="18" spans="1:43" ht="18" customHeight="1">
      <c r="B18" s="95" t="s">
        <v>129</v>
      </c>
      <c r="C18" s="95"/>
      <c r="D18" s="95"/>
      <c r="E18" s="95"/>
      <c r="F18" s="95"/>
      <c r="G18" s="71"/>
      <c r="H18" s="71"/>
      <c r="I18" s="72"/>
      <c r="J18" s="72"/>
      <c r="K18" s="72"/>
      <c r="L18" s="72"/>
    </row>
    <row r="19" spans="1:43" ht="38.25">
      <c r="B19" s="89" t="s">
        <v>108</v>
      </c>
      <c r="C19" s="90"/>
      <c r="D19" s="90"/>
      <c r="E19" s="90"/>
      <c r="F19" s="91"/>
      <c r="G19" s="17" t="s">
        <v>208</v>
      </c>
      <c r="H19" s="18" t="s">
        <v>222</v>
      </c>
      <c r="I19" s="18" t="s">
        <v>223</v>
      </c>
      <c r="J19" s="17" t="s">
        <v>224</v>
      </c>
      <c r="K19" s="18" t="s">
        <v>114</v>
      </c>
      <c r="L19" s="18" t="s">
        <v>109</v>
      </c>
    </row>
    <row r="20" spans="1:43" s="7" customFormat="1">
      <c r="B20" s="98">
        <v>1</v>
      </c>
      <c r="C20" s="98"/>
      <c r="D20" s="98"/>
      <c r="E20" s="98"/>
      <c r="F20" s="99"/>
      <c r="G20" s="19">
        <v>2</v>
      </c>
      <c r="H20" s="20">
        <v>3</v>
      </c>
      <c r="I20" s="20">
        <v>4</v>
      </c>
      <c r="J20" s="20">
        <v>5</v>
      </c>
      <c r="K20" s="20" t="s">
        <v>48</v>
      </c>
      <c r="L20" s="20" t="s">
        <v>49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15.75" customHeight="1">
      <c r="A21" s="7"/>
      <c r="B21" s="96" t="s">
        <v>130</v>
      </c>
      <c r="C21" s="107"/>
      <c r="D21" s="107"/>
      <c r="E21" s="107"/>
      <c r="F21" s="108"/>
      <c r="G21" s="56">
        <f>'RAČUN FIN. PO EK. KLAS.'!G7</f>
        <v>0</v>
      </c>
      <c r="H21" s="23">
        <f>'RAČUN FIN. PO EK. KLAS.'!H7</f>
        <v>0</v>
      </c>
      <c r="I21" s="23">
        <f>'RAČUN FIN. PO EK. KLAS.'!I7</f>
        <v>0</v>
      </c>
      <c r="J21" s="56">
        <f>'RAČUN FIN. PO EK. KLAS.'!J7</f>
        <v>0</v>
      </c>
      <c r="K21" s="74">
        <v>0</v>
      </c>
      <c r="L21" s="56">
        <v>0</v>
      </c>
    </row>
    <row r="22" spans="1:43">
      <c r="A22" s="7"/>
      <c r="B22" s="96" t="s">
        <v>131</v>
      </c>
      <c r="C22" s="97"/>
      <c r="D22" s="97"/>
      <c r="E22" s="97"/>
      <c r="F22" s="97"/>
      <c r="G22" s="56">
        <f>'RAČUN FIN. PO EK. KLAS.'!G11</f>
        <v>0</v>
      </c>
      <c r="H22" s="23">
        <f>'RAČUN FIN. PO EK. KLAS.'!H11</f>
        <v>0</v>
      </c>
      <c r="I22" s="23">
        <f>'RAČUN FIN. PO EK. KLAS.'!I11</f>
        <v>0</v>
      </c>
      <c r="J22" s="56">
        <f>'RAČUN FIN. PO EK. KLAS.'!J11</f>
        <v>0</v>
      </c>
      <c r="K22" s="56">
        <v>0</v>
      </c>
      <c r="L22" s="56">
        <v>0</v>
      </c>
    </row>
    <row r="23" spans="1:43" s="26" customFormat="1" ht="15" customHeight="1">
      <c r="A23" s="7"/>
      <c r="B23" s="111" t="s">
        <v>132</v>
      </c>
      <c r="C23" s="112"/>
      <c r="D23" s="112"/>
      <c r="E23" s="112"/>
      <c r="F23" s="113"/>
      <c r="G23" s="55">
        <f>G21-G22</f>
        <v>0</v>
      </c>
      <c r="H23" s="22">
        <f>H21-H22</f>
        <v>0</v>
      </c>
      <c r="I23" s="22">
        <f>I21-I22</f>
        <v>0</v>
      </c>
      <c r="J23" s="55">
        <f>J21-J22</f>
        <v>0</v>
      </c>
      <c r="K23" s="55">
        <v>0</v>
      </c>
      <c r="L23" s="55">
        <v>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s="26" customFormat="1" ht="15" customHeight="1">
      <c r="A24" s="7"/>
      <c r="B24" s="116" t="s">
        <v>187</v>
      </c>
      <c r="C24" s="117"/>
      <c r="D24" s="117"/>
      <c r="E24" s="117"/>
      <c r="F24" s="117"/>
      <c r="G24" s="147">
        <v>0</v>
      </c>
      <c r="H24" s="148">
        <v>2082110</v>
      </c>
      <c r="I24" s="148">
        <v>2082110</v>
      </c>
      <c r="J24" s="149">
        <v>0</v>
      </c>
      <c r="K24" s="75">
        <v>0</v>
      </c>
      <c r="L24" s="75">
        <f t="shared" ref="L21:L27" si="2">(J24/I24)*100</f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s="26" customFormat="1" ht="15" customHeight="1">
      <c r="A25" s="7"/>
      <c r="B25" s="116" t="s">
        <v>188</v>
      </c>
      <c r="C25" s="117"/>
      <c r="D25" s="117"/>
      <c r="E25" s="117"/>
      <c r="F25" s="117"/>
      <c r="G25" s="147">
        <v>0</v>
      </c>
      <c r="H25" s="148">
        <v>461330</v>
      </c>
      <c r="I25" s="148">
        <v>461330</v>
      </c>
      <c r="J25" s="149">
        <v>0</v>
      </c>
      <c r="K25" s="75">
        <v>0</v>
      </c>
      <c r="L25" s="75">
        <f t="shared" si="2"/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s="26" customFormat="1" ht="15" customHeight="1">
      <c r="A26" s="7"/>
      <c r="B26" s="118" t="s">
        <v>189</v>
      </c>
      <c r="C26" s="119"/>
      <c r="D26" s="119"/>
      <c r="E26" s="119"/>
      <c r="F26" s="120"/>
      <c r="G26" s="55">
        <f>G24-G25</f>
        <v>0</v>
      </c>
      <c r="H26" s="22">
        <f>H24-H25</f>
        <v>1620780</v>
      </c>
      <c r="I26" s="22">
        <f>I24-I25</f>
        <v>1620780</v>
      </c>
      <c r="J26" s="55">
        <f>J24-J25</f>
        <v>0</v>
      </c>
      <c r="K26" s="55">
        <v>0</v>
      </c>
      <c r="L26" s="55">
        <v>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15" customHeight="1">
      <c r="A27" s="7"/>
      <c r="B27" s="121" t="s">
        <v>190</v>
      </c>
      <c r="C27" s="121"/>
      <c r="D27" s="121"/>
      <c r="E27" s="121"/>
      <c r="F27" s="121"/>
      <c r="G27" s="55">
        <f>G26+G16+G23</f>
        <v>4524050.2299999893</v>
      </c>
      <c r="H27" s="22">
        <f>H26+H16+H23</f>
        <v>0</v>
      </c>
      <c r="I27" s="22">
        <f>I26+I16+I23</f>
        <v>0</v>
      </c>
      <c r="J27" s="55">
        <f>J26+J16+J23</f>
        <v>1954908.200000003</v>
      </c>
      <c r="K27" s="55">
        <f t="shared" ref="K21:K27" si="3">(J27/G27)*100</f>
        <v>43.211460983270463</v>
      </c>
      <c r="L27" s="57">
        <v>0</v>
      </c>
    </row>
    <row r="28" spans="1:43" ht="15.75">
      <c r="B28" s="27"/>
      <c r="C28" s="28"/>
      <c r="D28" s="28"/>
      <c r="E28" s="28"/>
      <c r="F28" s="28"/>
      <c r="G28" s="60"/>
      <c r="H28" s="29"/>
      <c r="I28" s="29"/>
      <c r="J28" s="29"/>
      <c r="K28" s="29"/>
    </row>
    <row r="29" spans="1:43" ht="15.75">
      <c r="B29" s="114" t="s">
        <v>133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</row>
    <row r="30" spans="1:43" ht="15.75">
      <c r="B30" s="27"/>
      <c r="C30" s="28"/>
      <c r="D30" s="28"/>
      <c r="E30" s="28"/>
      <c r="F30" s="28"/>
      <c r="G30" s="29"/>
      <c r="H30" s="29"/>
      <c r="I30" s="29"/>
      <c r="J30" s="29"/>
      <c r="K30" s="29"/>
    </row>
    <row r="31" spans="1:43" ht="15" customHeight="1">
      <c r="B31" s="115" t="s">
        <v>134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</row>
    <row r="32" spans="1:43" ht="36.75" customHeight="1"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</row>
    <row r="33" spans="2:12">
      <c r="B33" s="109"/>
      <c r="C33" s="109"/>
      <c r="D33" s="109"/>
      <c r="E33" s="109"/>
      <c r="F33" s="109"/>
      <c r="G33" s="109"/>
      <c r="H33" s="109"/>
      <c r="I33" s="109"/>
      <c r="J33" s="109"/>
      <c r="K33" s="109"/>
    </row>
    <row r="34" spans="2:12" ht="15" customHeight="1">
      <c r="B34" s="110" t="s">
        <v>225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</row>
    <row r="35" spans="2:12"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</row>
    <row r="37" spans="2:12">
      <c r="I37" s="58"/>
    </row>
    <row r="38" spans="2:12">
      <c r="I38" s="58"/>
      <c r="J38" s="58"/>
    </row>
    <row r="39" spans="2:12">
      <c r="I39" s="58"/>
    </row>
  </sheetData>
  <mergeCells count="28">
    <mergeCell ref="B33:F33"/>
    <mergeCell ref="G33:K33"/>
    <mergeCell ref="B34:L35"/>
    <mergeCell ref="B23:F23"/>
    <mergeCell ref="B29:L29"/>
    <mergeCell ref="B31:L32"/>
    <mergeCell ref="B24:F24"/>
    <mergeCell ref="B25:F25"/>
    <mergeCell ref="B26:F26"/>
    <mergeCell ref="B27:F27"/>
    <mergeCell ref="B22:F22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1:F21"/>
    <mergeCell ref="B8:F8"/>
    <mergeCell ref="B1:L1"/>
    <mergeCell ref="B3:L3"/>
    <mergeCell ref="B4:D4"/>
    <mergeCell ref="B5:L5"/>
    <mergeCell ref="B7:F7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4CFB-2320-4E2E-8AF4-3998DD3E6DB0}">
  <sheetPr>
    <pageSetUpPr fitToPage="1"/>
  </sheetPr>
  <dimension ref="B1:O161"/>
  <sheetViews>
    <sheetView topLeftCell="B25" zoomScaleNormal="100" workbookViewId="0">
      <selection activeCell="L99" sqref="L99"/>
    </sheetView>
  </sheetViews>
  <sheetFormatPr defaultRowHeight="15"/>
  <cols>
    <col min="1" max="1" width="9.140625" style="3"/>
    <col min="2" max="2" width="7.42578125" style="3" bestFit="1" customWidth="1"/>
    <col min="3" max="3" width="3.140625" style="3" bestFit="1" customWidth="1"/>
    <col min="4" max="4" width="4.140625" style="3" bestFit="1" customWidth="1"/>
    <col min="5" max="5" width="5.140625" style="3" bestFit="1" customWidth="1"/>
    <col min="6" max="6" width="44.7109375" style="10" customWidth="1"/>
    <col min="7" max="7" width="24.28515625" style="3" bestFit="1" customWidth="1"/>
    <col min="8" max="8" width="17" style="3" bestFit="1" customWidth="1"/>
    <col min="9" max="9" width="19.42578125" style="3" bestFit="1" customWidth="1"/>
    <col min="10" max="10" width="24.28515625" style="3" bestFit="1" customWidth="1"/>
    <col min="11" max="12" width="9.42578125" style="3" bestFit="1" customWidth="1"/>
    <col min="13" max="13" width="9.140625" style="3"/>
    <col min="14" max="15" width="12.7109375" style="3" bestFit="1" customWidth="1"/>
    <col min="16" max="16384" width="9.140625" style="3"/>
  </cols>
  <sheetData>
    <row r="1" spans="2:15" ht="18" customHeight="1">
      <c r="B1" s="1"/>
      <c r="C1" s="1"/>
      <c r="D1" s="1"/>
      <c r="E1" s="1"/>
      <c r="F1" s="1"/>
      <c r="G1" s="1"/>
      <c r="H1" s="1"/>
      <c r="I1" s="1"/>
      <c r="J1" s="1"/>
      <c r="K1" s="1"/>
    </row>
    <row r="2" spans="2:15" ht="15.75" customHeight="1">
      <c r="B2" s="92" t="s">
        <v>121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15" ht="18">
      <c r="B3" s="62"/>
      <c r="C3" s="62"/>
      <c r="D3" s="62"/>
      <c r="E3" s="62"/>
      <c r="F3" s="62"/>
      <c r="G3" s="62"/>
      <c r="H3" s="62"/>
      <c r="I3" s="62"/>
      <c r="J3" s="63"/>
      <c r="K3" s="63"/>
      <c r="L3" s="64"/>
    </row>
    <row r="4" spans="2:15" ht="18" customHeight="1">
      <c r="B4" s="93" t="s">
        <v>135</v>
      </c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2:15" ht="18">
      <c r="B5" s="62"/>
      <c r="C5" s="62"/>
      <c r="D5" s="62"/>
      <c r="E5" s="62"/>
      <c r="F5" s="62"/>
      <c r="G5" s="62"/>
      <c r="H5" s="62"/>
      <c r="I5" s="62"/>
      <c r="J5" s="63"/>
      <c r="K5" s="63"/>
      <c r="L5" s="64"/>
    </row>
    <row r="6" spans="2:15" ht="15.75" customHeight="1">
      <c r="B6" s="93" t="s">
        <v>136</v>
      </c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2:15" ht="18">
      <c r="B7" s="62"/>
      <c r="C7" s="62"/>
      <c r="D7" s="62"/>
      <c r="E7" s="62"/>
      <c r="F7" s="62"/>
      <c r="G7" s="70"/>
      <c r="H7" s="62"/>
      <c r="I7" s="62"/>
      <c r="J7" s="63"/>
      <c r="K7" s="63"/>
      <c r="L7" s="64"/>
    </row>
    <row r="8" spans="2:15" ht="25.5">
      <c r="B8" s="122" t="s">
        <v>108</v>
      </c>
      <c r="C8" s="123"/>
      <c r="D8" s="123"/>
      <c r="E8" s="123"/>
      <c r="F8" s="124"/>
      <c r="G8" s="5" t="s">
        <v>208</v>
      </c>
      <c r="H8" s="5" t="s">
        <v>222</v>
      </c>
      <c r="I8" s="5" t="s">
        <v>223</v>
      </c>
      <c r="J8" s="5" t="s">
        <v>224</v>
      </c>
      <c r="K8" s="5" t="s">
        <v>114</v>
      </c>
      <c r="L8" s="5" t="s">
        <v>109</v>
      </c>
    </row>
    <row r="9" spans="2:15" ht="16.5" customHeight="1">
      <c r="B9" s="122">
        <v>1</v>
      </c>
      <c r="C9" s="123"/>
      <c r="D9" s="123"/>
      <c r="E9" s="123"/>
      <c r="F9" s="124"/>
      <c r="G9" s="5">
        <v>2</v>
      </c>
      <c r="H9" s="5">
        <v>3</v>
      </c>
      <c r="I9" s="5">
        <v>4</v>
      </c>
      <c r="J9" s="5">
        <v>5</v>
      </c>
      <c r="K9" s="5" t="s">
        <v>48</v>
      </c>
      <c r="L9" s="5" t="s">
        <v>49</v>
      </c>
    </row>
    <row r="10" spans="2:15" s="35" customFormat="1">
      <c r="B10" s="14"/>
      <c r="C10" s="14"/>
      <c r="D10" s="14"/>
      <c r="E10" s="14"/>
      <c r="F10" s="14" t="s">
        <v>137</v>
      </c>
      <c r="G10" s="41">
        <v>52907725.179999992</v>
      </c>
      <c r="H10" s="40">
        <f>H11+H52</f>
        <v>109461293</v>
      </c>
      <c r="I10" s="40">
        <f>I11+I52</f>
        <v>109461293</v>
      </c>
      <c r="J10" s="41">
        <f>J11+J52</f>
        <v>57920749.979999997</v>
      </c>
      <c r="K10" s="41">
        <f>(J10/G10)*100</f>
        <v>109.47503371756193</v>
      </c>
      <c r="L10" s="41">
        <f>(J10/I10)*100</f>
        <v>52.914366706777336</v>
      </c>
      <c r="O10" s="54"/>
    </row>
    <row r="11" spans="2:15" s="35" customFormat="1" ht="15.75" customHeight="1">
      <c r="B11" s="14">
        <v>6</v>
      </c>
      <c r="C11" s="14"/>
      <c r="D11" s="14"/>
      <c r="E11" s="14"/>
      <c r="F11" s="14" t="s">
        <v>138</v>
      </c>
      <c r="G11" s="41">
        <v>52906821.559999995</v>
      </c>
      <c r="H11" s="40">
        <f>H12+H28+H33+H36+H43+H49</f>
        <v>109458293</v>
      </c>
      <c r="I11" s="40">
        <f>I12+I28+I33+I36+I43+I49</f>
        <v>109458293</v>
      </c>
      <c r="J11" s="41">
        <f>J12+J28+J33+J36+J43+J49</f>
        <v>57918907.029999994</v>
      </c>
      <c r="K11" s="41">
        <f t="shared" ref="K11:K55" si="0">(J11/G11)*100</f>
        <v>109.47342010390086</v>
      </c>
      <c r="L11" s="41">
        <f t="shared" ref="L11:L55" si="1">(J11/I11)*100</f>
        <v>52.914133267179665</v>
      </c>
    </row>
    <row r="12" spans="2:15" ht="25.5">
      <c r="B12" s="14"/>
      <c r="C12" s="16">
        <v>63</v>
      </c>
      <c r="D12" s="16"/>
      <c r="E12" s="16"/>
      <c r="F12" s="16" t="s">
        <v>22</v>
      </c>
      <c r="G12" s="13">
        <v>28769.119999999999</v>
      </c>
      <c r="H12" s="12">
        <f>H16+H18+H21+H24+H13</f>
        <v>2718581</v>
      </c>
      <c r="I12" s="12">
        <f>I16+I18+I21+I24+I13</f>
        <v>2718581</v>
      </c>
      <c r="J12" s="13">
        <f>J16+J18+J21+J24+J13</f>
        <v>1206663.6100000001</v>
      </c>
      <c r="K12" s="13">
        <f t="shared" si="0"/>
        <v>4194.3014245830254</v>
      </c>
      <c r="L12" s="13">
        <f t="shared" si="1"/>
        <v>44.385788394754471</v>
      </c>
      <c r="N12" s="58"/>
    </row>
    <row r="13" spans="2:15">
      <c r="B13" s="14"/>
      <c r="C13" s="16"/>
      <c r="D13" s="16">
        <v>631</v>
      </c>
      <c r="E13" s="16"/>
      <c r="F13" s="16" t="s">
        <v>238</v>
      </c>
      <c r="G13" s="13">
        <v>0</v>
      </c>
      <c r="H13" s="12">
        <f>SUM(H14:H15)</f>
        <v>77790</v>
      </c>
      <c r="I13" s="12">
        <f>SUM(I14:I15)</f>
        <v>77790</v>
      </c>
      <c r="J13" s="13">
        <f>SUM(J14:J15)</f>
        <v>7885.23</v>
      </c>
      <c r="K13" s="13">
        <v>0</v>
      </c>
      <c r="L13" s="13">
        <f t="shared" ref="L13:L15" si="2">(J13/I13)*100</f>
        <v>10.136559969147704</v>
      </c>
      <c r="N13" s="58"/>
    </row>
    <row r="14" spans="2:15">
      <c r="B14" s="14"/>
      <c r="C14" s="16"/>
      <c r="D14" s="16"/>
      <c r="E14" s="16">
        <v>6311</v>
      </c>
      <c r="F14" s="16" t="s">
        <v>239</v>
      </c>
      <c r="G14" s="13">
        <v>0</v>
      </c>
      <c r="H14" s="12">
        <f>35370-80</f>
        <v>35290</v>
      </c>
      <c r="I14" s="12">
        <f>35370-80</f>
        <v>35290</v>
      </c>
      <c r="J14" s="13">
        <v>819.61</v>
      </c>
      <c r="K14" s="13">
        <v>0</v>
      </c>
      <c r="L14" s="13">
        <f t="shared" si="2"/>
        <v>2.3224992915840179</v>
      </c>
      <c r="N14" s="58"/>
    </row>
    <row r="15" spans="2:15">
      <c r="B15" s="14"/>
      <c r="C15" s="16"/>
      <c r="D15" s="16"/>
      <c r="E15" s="16">
        <v>6312</v>
      </c>
      <c r="F15" s="16" t="s">
        <v>240</v>
      </c>
      <c r="G15" s="13">
        <v>0</v>
      </c>
      <c r="H15" s="12">
        <v>42500</v>
      </c>
      <c r="I15" s="12">
        <v>42500</v>
      </c>
      <c r="J15" s="13">
        <v>7065.62</v>
      </c>
      <c r="K15" s="13">
        <v>0</v>
      </c>
      <c r="L15" s="13">
        <f t="shared" si="2"/>
        <v>16.624988235294115</v>
      </c>
      <c r="N15" s="58"/>
    </row>
    <row r="16" spans="2:15">
      <c r="B16" s="30"/>
      <c r="C16" s="30"/>
      <c r="D16" s="30">
        <v>634</v>
      </c>
      <c r="E16" s="30"/>
      <c r="F16" s="36" t="s">
        <v>162</v>
      </c>
      <c r="G16" s="13">
        <v>2915.24</v>
      </c>
      <c r="H16" s="12">
        <f>H17</f>
        <v>285215</v>
      </c>
      <c r="I16" s="12">
        <f>I17</f>
        <v>285215</v>
      </c>
      <c r="J16" s="13">
        <f>J17</f>
        <v>176491.47</v>
      </c>
      <c r="K16" s="13">
        <f t="shared" si="0"/>
        <v>6054.0974328014163</v>
      </c>
      <c r="L16" s="13">
        <f t="shared" si="1"/>
        <v>61.880150062233753</v>
      </c>
      <c r="N16" s="58"/>
    </row>
    <row r="17" spans="2:12">
      <c r="B17" s="30"/>
      <c r="C17" s="30"/>
      <c r="D17" s="30"/>
      <c r="E17" s="30">
        <v>6341</v>
      </c>
      <c r="F17" s="36" t="s">
        <v>163</v>
      </c>
      <c r="G17" s="13">
        <v>2915.24</v>
      </c>
      <c r="H17" s="12">
        <v>285215</v>
      </c>
      <c r="I17" s="12">
        <v>285215</v>
      </c>
      <c r="J17" s="13">
        <v>176491.47</v>
      </c>
      <c r="K17" s="13">
        <f t="shared" si="0"/>
        <v>6054.0974328014163</v>
      </c>
      <c r="L17" s="13">
        <f t="shared" si="1"/>
        <v>61.880150062233753</v>
      </c>
    </row>
    <row r="18" spans="2:12" ht="25.5">
      <c r="B18" s="30"/>
      <c r="C18" s="30"/>
      <c r="D18" s="30">
        <v>636</v>
      </c>
      <c r="E18" s="30"/>
      <c r="F18" s="16" t="s">
        <v>164</v>
      </c>
      <c r="G18" s="13">
        <v>5969</v>
      </c>
      <c r="H18" s="12">
        <f>SUM(H19:H20)</f>
        <v>0</v>
      </c>
      <c r="I18" s="12">
        <f>SUM(I19:I20)</f>
        <v>0</v>
      </c>
      <c r="J18" s="13">
        <f>SUM(J19:J20)</f>
        <v>58400</v>
      </c>
      <c r="K18" s="13">
        <f t="shared" si="0"/>
        <v>978.38833975540297</v>
      </c>
      <c r="L18" s="13">
        <v>0</v>
      </c>
    </row>
    <row r="19" spans="2:12" ht="25.5">
      <c r="B19" s="30"/>
      <c r="C19" s="30"/>
      <c r="D19" s="30"/>
      <c r="E19" s="30">
        <v>6361</v>
      </c>
      <c r="F19" s="16" t="s">
        <v>55</v>
      </c>
      <c r="G19" s="13">
        <v>3500</v>
      </c>
      <c r="H19" s="12">
        <v>0</v>
      </c>
      <c r="I19" s="12">
        <v>0</v>
      </c>
      <c r="J19" s="13">
        <v>6900</v>
      </c>
      <c r="K19" s="13">
        <f t="shared" si="0"/>
        <v>197.14285714285717</v>
      </c>
      <c r="L19" s="13">
        <v>0</v>
      </c>
    </row>
    <row r="20" spans="2:12" ht="25.5">
      <c r="B20" s="30"/>
      <c r="C20" s="30"/>
      <c r="D20" s="30"/>
      <c r="E20" s="30">
        <v>6362</v>
      </c>
      <c r="F20" s="16" t="s">
        <v>56</v>
      </c>
      <c r="G20" s="13">
        <v>2469</v>
      </c>
      <c r="H20" s="12">
        <v>0</v>
      </c>
      <c r="I20" s="12">
        <v>0</v>
      </c>
      <c r="J20" s="13">
        <v>51500</v>
      </c>
      <c r="K20" s="13">
        <f t="shared" si="0"/>
        <v>2085.864722559741</v>
      </c>
      <c r="L20" s="13">
        <v>0</v>
      </c>
    </row>
    <row r="21" spans="2:12">
      <c r="B21" s="30"/>
      <c r="C21" s="30"/>
      <c r="D21" s="30">
        <v>638</v>
      </c>
      <c r="E21" s="30"/>
      <c r="F21" s="16" t="s">
        <v>41</v>
      </c>
      <c r="G21" s="13">
        <v>16519.72</v>
      </c>
      <c r="H21" s="12">
        <f>SUM(H22:H23)</f>
        <v>0</v>
      </c>
      <c r="I21" s="12">
        <f>SUM(I22:I23)</f>
        <v>0</v>
      </c>
      <c r="J21" s="13">
        <f>SUM(J22:J23)</f>
        <v>0</v>
      </c>
      <c r="K21" s="13">
        <f t="shared" si="0"/>
        <v>0</v>
      </c>
      <c r="L21" s="13">
        <v>0</v>
      </c>
    </row>
    <row r="22" spans="2:12">
      <c r="B22" s="30"/>
      <c r="C22" s="30"/>
      <c r="D22" s="30"/>
      <c r="E22" s="30">
        <v>6381</v>
      </c>
      <c r="F22" s="16" t="s">
        <v>57</v>
      </c>
      <c r="G22" s="13">
        <v>16519.72</v>
      </c>
      <c r="H22" s="12">
        <v>0</v>
      </c>
      <c r="I22" s="12">
        <v>0</v>
      </c>
      <c r="J22" s="13">
        <v>0</v>
      </c>
      <c r="K22" s="13">
        <f t="shared" si="0"/>
        <v>0</v>
      </c>
      <c r="L22" s="13">
        <v>0</v>
      </c>
    </row>
    <row r="23" spans="2:12">
      <c r="B23" s="30"/>
      <c r="C23" s="30"/>
      <c r="D23" s="30"/>
      <c r="E23" s="30">
        <v>6382</v>
      </c>
      <c r="F23" s="16" t="s">
        <v>58</v>
      </c>
      <c r="G23" s="13">
        <v>0</v>
      </c>
      <c r="H23" s="12">
        <v>0</v>
      </c>
      <c r="I23" s="12">
        <v>0</v>
      </c>
      <c r="J23" s="13">
        <v>0</v>
      </c>
      <c r="K23" s="13">
        <v>0</v>
      </c>
      <c r="L23" s="13">
        <v>0</v>
      </c>
    </row>
    <row r="24" spans="2:12" ht="25.5">
      <c r="B24" s="30"/>
      <c r="C24" s="30"/>
      <c r="D24" s="30">
        <v>639</v>
      </c>
      <c r="E24" s="30"/>
      <c r="F24" s="16" t="s">
        <v>33</v>
      </c>
      <c r="G24" s="13">
        <v>3365.16</v>
      </c>
      <c r="H24" s="12">
        <f>SUM(H25:H27)</f>
        <v>2355576</v>
      </c>
      <c r="I24" s="12">
        <f>SUM(I25:I27)</f>
        <v>2355576</v>
      </c>
      <c r="J24" s="13">
        <f>SUM(J25:J27)</f>
        <v>963886.91</v>
      </c>
      <c r="K24" s="13">
        <f t="shared" si="0"/>
        <v>28643.122763850755</v>
      </c>
      <c r="L24" s="13">
        <f t="shared" si="1"/>
        <v>40.919372162052937</v>
      </c>
    </row>
    <row r="25" spans="2:12" ht="25.5">
      <c r="B25" s="30"/>
      <c r="C25" s="30"/>
      <c r="D25" s="30"/>
      <c r="E25" s="30">
        <v>6392</v>
      </c>
      <c r="F25" s="16" t="s">
        <v>102</v>
      </c>
      <c r="G25" s="13">
        <v>0</v>
      </c>
      <c r="H25" s="12">
        <v>0</v>
      </c>
      <c r="I25" s="12">
        <v>0</v>
      </c>
      <c r="J25" s="13">
        <v>0</v>
      </c>
      <c r="K25" s="13">
        <v>0</v>
      </c>
      <c r="L25" s="13">
        <v>0</v>
      </c>
    </row>
    <row r="26" spans="2:12" ht="25.5">
      <c r="B26" s="30"/>
      <c r="C26" s="30"/>
      <c r="D26" s="30"/>
      <c r="E26" s="30">
        <v>6393</v>
      </c>
      <c r="F26" s="16" t="s">
        <v>59</v>
      </c>
      <c r="G26" s="13">
        <v>784.45</v>
      </c>
      <c r="H26" s="12">
        <f>124920</f>
        <v>124920</v>
      </c>
      <c r="I26" s="12">
        <f>124920</f>
        <v>124920</v>
      </c>
      <c r="J26" s="13">
        <v>44752.5</v>
      </c>
      <c r="K26" s="13">
        <f t="shared" si="0"/>
        <v>5704.9525145006055</v>
      </c>
      <c r="L26" s="13">
        <f t="shared" si="1"/>
        <v>35.824927953890487</v>
      </c>
    </row>
    <row r="27" spans="2:12" ht="25.5">
      <c r="B27" s="30"/>
      <c r="C27" s="30"/>
      <c r="D27" s="30"/>
      <c r="E27" s="30">
        <v>6394</v>
      </c>
      <c r="F27" s="16" t="s">
        <v>60</v>
      </c>
      <c r="G27" s="13">
        <v>2580.71</v>
      </c>
      <c r="H27" s="12">
        <f>2230656</f>
        <v>2230656</v>
      </c>
      <c r="I27" s="12">
        <f>2230656</f>
        <v>2230656</v>
      </c>
      <c r="J27" s="13">
        <v>919134.41</v>
      </c>
      <c r="K27" s="13">
        <f t="shared" si="0"/>
        <v>35615.563546465899</v>
      </c>
      <c r="L27" s="13">
        <f t="shared" si="1"/>
        <v>41.204668492138637</v>
      </c>
    </row>
    <row r="28" spans="2:12">
      <c r="B28" s="30"/>
      <c r="C28" s="30">
        <v>64</v>
      </c>
      <c r="D28" s="30"/>
      <c r="E28" s="30"/>
      <c r="F28" s="16" t="s">
        <v>165</v>
      </c>
      <c r="G28" s="13">
        <v>40.78</v>
      </c>
      <c r="H28" s="12">
        <f>H29</f>
        <v>0</v>
      </c>
      <c r="I28" s="12">
        <f t="shared" ref="I28:J28" si="3">I29</f>
        <v>0</v>
      </c>
      <c r="J28" s="13">
        <f t="shared" si="3"/>
        <v>1114.6199999999999</v>
      </c>
      <c r="K28" s="13">
        <f t="shared" si="0"/>
        <v>2733.2515939185873</v>
      </c>
      <c r="L28" s="13">
        <v>0</v>
      </c>
    </row>
    <row r="29" spans="2:12">
      <c r="B29" s="30"/>
      <c r="C29" s="30"/>
      <c r="D29" s="30">
        <v>641</v>
      </c>
      <c r="E29" s="30"/>
      <c r="F29" s="16" t="s">
        <v>23</v>
      </c>
      <c r="G29" s="13">
        <v>40.78</v>
      </c>
      <c r="H29" s="12">
        <f>SUM(H30:H32)</f>
        <v>0</v>
      </c>
      <c r="I29" s="12">
        <f>SUM(I30:I32)</f>
        <v>0</v>
      </c>
      <c r="J29" s="13">
        <f>SUM(J30:J32)</f>
        <v>1114.6199999999999</v>
      </c>
      <c r="K29" s="13">
        <f t="shared" si="0"/>
        <v>2733.2515939185873</v>
      </c>
      <c r="L29" s="13">
        <v>0</v>
      </c>
    </row>
    <row r="30" spans="2:12">
      <c r="B30" s="30"/>
      <c r="C30" s="30"/>
      <c r="D30" s="30"/>
      <c r="E30" s="30">
        <v>6413</v>
      </c>
      <c r="F30" s="16" t="s">
        <v>50</v>
      </c>
      <c r="G30" s="13">
        <v>0.63</v>
      </c>
      <c r="H30" s="12">
        <v>0</v>
      </c>
      <c r="I30" s="12">
        <v>0</v>
      </c>
      <c r="J30" s="13">
        <v>0.57999999999999996</v>
      </c>
      <c r="K30" s="13">
        <f t="shared" si="0"/>
        <v>92.063492063492063</v>
      </c>
      <c r="L30" s="13">
        <v>0</v>
      </c>
    </row>
    <row r="31" spans="2:12">
      <c r="B31" s="30"/>
      <c r="C31" s="30"/>
      <c r="D31" s="30"/>
      <c r="E31" s="30">
        <v>6414</v>
      </c>
      <c r="F31" s="16" t="s">
        <v>51</v>
      </c>
      <c r="G31" s="13">
        <v>40.15</v>
      </c>
      <c r="H31" s="12">
        <v>0</v>
      </c>
      <c r="I31" s="12">
        <v>0</v>
      </c>
      <c r="J31" s="13">
        <v>1110.2</v>
      </c>
      <c r="K31" s="13">
        <f t="shared" si="0"/>
        <v>2765.1307596513079</v>
      </c>
      <c r="L31" s="13">
        <v>0</v>
      </c>
    </row>
    <row r="32" spans="2:12" ht="25.5">
      <c r="B32" s="30"/>
      <c r="C32" s="30"/>
      <c r="D32" s="30"/>
      <c r="E32" s="30">
        <v>6415</v>
      </c>
      <c r="F32" s="16" t="s">
        <v>52</v>
      </c>
      <c r="G32" s="13">
        <v>0</v>
      </c>
      <c r="H32" s="12">
        <v>0</v>
      </c>
      <c r="I32" s="12">
        <v>0</v>
      </c>
      <c r="J32" s="13">
        <v>3.84</v>
      </c>
      <c r="K32" s="13">
        <v>0</v>
      </c>
      <c r="L32" s="13">
        <v>0</v>
      </c>
    </row>
    <row r="33" spans="2:12" ht="25.5">
      <c r="B33" s="30"/>
      <c r="C33" s="30">
        <v>65</v>
      </c>
      <c r="D33" s="30"/>
      <c r="E33" s="30"/>
      <c r="F33" s="16" t="s">
        <v>42</v>
      </c>
      <c r="G33" s="13">
        <v>3830881.3200000003</v>
      </c>
      <c r="H33" s="12">
        <f>H34</f>
        <v>7200000</v>
      </c>
      <c r="I33" s="12">
        <f t="shared" ref="I33:J33" si="4">I34</f>
        <v>7200000</v>
      </c>
      <c r="J33" s="13">
        <f t="shared" si="4"/>
        <v>4709707.01</v>
      </c>
      <c r="K33" s="13">
        <f t="shared" si="0"/>
        <v>122.94056162512493</v>
      </c>
      <c r="L33" s="13">
        <f t="shared" si="1"/>
        <v>65.412597361111111</v>
      </c>
    </row>
    <row r="34" spans="2:12">
      <c r="B34" s="30"/>
      <c r="C34" s="30"/>
      <c r="D34" s="30">
        <v>652</v>
      </c>
      <c r="E34" s="30"/>
      <c r="F34" s="16" t="s">
        <v>24</v>
      </c>
      <c r="G34" s="13">
        <v>3830881.3200000003</v>
      </c>
      <c r="H34" s="12">
        <f>H35</f>
        <v>7200000</v>
      </c>
      <c r="I34" s="12">
        <f>I35</f>
        <v>7200000</v>
      </c>
      <c r="J34" s="13">
        <f>J35</f>
        <v>4709707.01</v>
      </c>
      <c r="K34" s="13">
        <f t="shared" si="0"/>
        <v>122.94056162512493</v>
      </c>
      <c r="L34" s="13">
        <f t="shared" si="1"/>
        <v>65.412597361111111</v>
      </c>
    </row>
    <row r="35" spans="2:12">
      <c r="B35" s="30"/>
      <c r="C35" s="30"/>
      <c r="D35" s="30"/>
      <c r="E35" s="30">
        <v>6526</v>
      </c>
      <c r="F35" s="16" t="s">
        <v>166</v>
      </c>
      <c r="G35" s="13">
        <v>3830881.3200000003</v>
      </c>
      <c r="H35" s="12">
        <v>7200000</v>
      </c>
      <c r="I35" s="12">
        <v>7200000</v>
      </c>
      <c r="J35" s="13">
        <v>4709707.01</v>
      </c>
      <c r="K35" s="13">
        <f t="shared" si="0"/>
        <v>122.94056162512493</v>
      </c>
      <c r="L35" s="13">
        <f t="shared" si="1"/>
        <v>65.412597361111111</v>
      </c>
    </row>
    <row r="36" spans="2:12" ht="38.25">
      <c r="B36" s="30"/>
      <c r="C36" s="30">
        <v>66</v>
      </c>
      <c r="D36" s="30"/>
      <c r="E36" s="30"/>
      <c r="F36" s="16" t="s">
        <v>167</v>
      </c>
      <c r="G36" s="13">
        <v>1156452.32</v>
      </c>
      <c r="H36" s="12">
        <f>H37+H40</f>
        <v>2737950</v>
      </c>
      <c r="I36" s="12">
        <f t="shared" ref="I36:J36" si="5">I37+I40</f>
        <v>2737950</v>
      </c>
      <c r="J36" s="13">
        <f t="shared" si="5"/>
        <v>1160663.8999999999</v>
      </c>
      <c r="K36" s="13">
        <f t="shared" si="0"/>
        <v>100.36418103255653</v>
      </c>
      <c r="L36" s="13">
        <f t="shared" si="1"/>
        <v>42.391712777808209</v>
      </c>
    </row>
    <row r="37" spans="2:12" ht="25.5">
      <c r="B37" s="30"/>
      <c r="C37" s="30"/>
      <c r="D37" s="30">
        <v>661</v>
      </c>
      <c r="E37" s="30"/>
      <c r="F37" s="16" t="s">
        <v>43</v>
      </c>
      <c r="G37" s="13">
        <v>1062853.83</v>
      </c>
      <c r="H37" s="12">
        <f>H39+H38</f>
        <v>2420950</v>
      </c>
      <c r="I37" s="12">
        <f t="shared" ref="I37:J37" si="6">I39+I38</f>
        <v>2420950</v>
      </c>
      <c r="J37" s="13">
        <f t="shared" si="6"/>
        <v>1020717.0399999999</v>
      </c>
      <c r="K37" s="13">
        <f t="shared" si="0"/>
        <v>96.035504712816419</v>
      </c>
      <c r="L37" s="13">
        <f t="shared" si="1"/>
        <v>42.1618389475206</v>
      </c>
    </row>
    <row r="38" spans="2:12">
      <c r="B38" s="30"/>
      <c r="C38" s="30"/>
      <c r="D38" s="30"/>
      <c r="E38" s="30">
        <v>6614</v>
      </c>
      <c r="F38" s="16" t="s">
        <v>219</v>
      </c>
      <c r="G38" s="13">
        <v>15083.98</v>
      </c>
      <c r="H38" s="12">
        <v>30000</v>
      </c>
      <c r="I38" s="12">
        <v>30000</v>
      </c>
      <c r="J38" s="13">
        <v>22395.69</v>
      </c>
      <c r="K38" s="13">
        <f t="shared" si="0"/>
        <v>148.47334722003077</v>
      </c>
      <c r="L38" s="13">
        <f t="shared" si="1"/>
        <v>74.652299999999997</v>
      </c>
    </row>
    <row r="39" spans="2:12">
      <c r="B39" s="30"/>
      <c r="C39" s="30"/>
      <c r="D39" s="30"/>
      <c r="E39" s="30">
        <v>6615</v>
      </c>
      <c r="F39" s="16" t="s">
        <v>53</v>
      </c>
      <c r="G39" s="13">
        <v>1047769.85</v>
      </c>
      <c r="H39" s="12">
        <f>2390950</f>
        <v>2390950</v>
      </c>
      <c r="I39" s="12">
        <f>2390950</f>
        <v>2390950</v>
      </c>
      <c r="J39" s="13">
        <v>998321.35</v>
      </c>
      <c r="K39" s="13">
        <f t="shared" si="0"/>
        <v>95.280595256677785</v>
      </c>
      <c r="L39" s="13">
        <f t="shared" si="1"/>
        <v>41.754170936238729</v>
      </c>
    </row>
    <row r="40" spans="2:12" ht="38.25">
      <c r="B40" s="30"/>
      <c r="C40" s="30"/>
      <c r="D40" s="30">
        <v>663</v>
      </c>
      <c r="E40" s="30"/>
      <c r="F40" s="16" t="s">
        <v>168</v>
      </c>
      <c r="G40" s="13">
        <v>93598.489999999991</v>
      </c>
      <c r="H40" s="12">
        <f>SUM(H41:H42)</f>
        <v>317000</v>
      </c>
      <c r="I40" s="12">
        <f>SUM(I41:I42)</f>
        <v>317000</v>
      </c>
      <c r="J40" s="13">
        <f>SUM(J41:J42)</f>
        <v>139946.86000000002</v>
      </c>
      <c r="K40" s="13">
        <f t="shared" si="0"/>
        <v>149.51828816896514</v>
      </c>
      <c r="L40" s="13">
        <f t="shared" si="1"/>
        <v>44.147274447949528</v>
      </c>
    </row>
    <row r="41" spans="2:12">
      <c r="B41" s="30"/>
      <c r="C41" s="30"/>
      <c r="D41" s="30"/>
      <c r="E41" s="30">
        <v>6631</v>
      </c>
      <c r="F41" s="16" t="s">
        <v>21</v>
      </c>
      <c r="G41" s="13">
        <v>24945.599999999999</v>
      </c>
      <c r="H41" s="12">
        <f>1000+500+46500</f>
        <v>48000</v>
      </c>
      <c r="I41" s="12">
        <f>1000+500+46500</f>
        <v>48000</v>
      </c>
      <c r="J41" s="13">
        <v>50775.98</v>
      </c>
      <c r="K41" s="13">
        <f t="shared" si="0"/>
        <v>203.54683791931242</v>
      </c>
      <c r="L41" s="13">
        <f t="shared" si="1"/>
        <v>105.78329166666667</v>
      </c>
    </row>
    <row r="42" spans="2:12">
      <c r="B42" s="30"/>
      <c r="C42" s="30"/>
      <c r="D42" s="30"/>
      <c r="E42" s="30">
        <v>6632</v>
      </c>
      <c r="F42" s="16" t="s">
        <v>61</v>
      </c>
      <c r="G42" s="13">
        <v>68652.89</v>
      </c>
      <c r="H42" s="12">
        <f>30000+50000+189000</f>
        <v>269000</v>
      </c>
      <c r="I42" s="12">
        <f>30000+50000+189000</f>
        <v>269000</v>
      </c>
      <c r="J42" s="13">
        <v>89170.880000000005</v>
      </c>
      <c r="K42" s="13">
        <f t="shared" si="0"/>
        <v>129.88656413444502</v>
      </c>
      <c r="L42" s="13">
        <f t="shared" si="1"/>
        <v>33.149026022304831</v>
      </c>
    </row>
    <row r="43" spans="2:12" ht="25.5">
      <c r="B43" s="30"/>
      <c r="C43" s="146">
        <v>67</v>
      </c>
      <c r="D43" s="30"/>
      <c r="E43" s="30"/>
      <c r="F43" s="16" t="s">
        <v>25</v>
      </c>
      <c r="G43" s="13">
        <v>47728300.039999999</v>
      </c>
      <c r="H43" s="12">
        <f>H44+H47</f>
        <v>96705167</v>
      </c>
      <c r="I43" s="12">
        <f t="shared" ref="I43:J43" si="7">I44+I47</f>
        <v>96705167</v>
      </c>
      <c r="J43" s="13">
        <f t="shared" si="7"/>
        <v>50702439.169999994</v>
      </c>
      <c r="K43" s="13">
        <f t="shared" si="0"/>
        <v>106.23139547712246</v>
      </c>
      <c r="L43" s="13">
        <f t="shared" si="1"/>
        <v>52.429917390039762</v>
      </c>
    </row>
    <row r="44" spans="2:12" ht="25.5">
      <c r="B44" s="30"/>
      <c r="C44" s="32"/>
      <c r="D44" s="30">
        <v>671</v>
      </c>
      <c r="E44" s="30"/>
      <c r="F44" s="16" t="s">
        <v>26</v>
      </c>
      <c r="G44" s="13">
        <v>1569230.75</v>
      </c>
      <c r="H44" s="12">
        <f>SUM(H45:H46)</f>
        <v>4632640</v>
      </c>
      <c r="I44" s="12">
        <f>SUM(I45:I46)</f>
        <v>4632640</v>
      </c>
      <c r="J44" s="13">
        <f>SUM(J45:J46)</f>
        <v>1858232.3</v>
      </c>
      <c r="K44" s="13">
        <f t="shared" si="0"/>
        <v>118.41676566687214</v>
      </c>
      <c r="L44" s="13">
        <f t="shared" si="1"/>
        <v>40.11173542515715</v>
      </c>
    </row>
    <row r="45" spans="2:12" ht="25.5">
      <c r="B45" s="30"/>
      <c r="C45" s="30"/>
      <c r="D45" s="30"/>
      <c r="E45" s="30">
        <v>6711</v>
      </c>
      <c r="F45" s="16" t="s">
        <v>169</v>
      </c>
      <c r="G45" s="13">
        <v>1263592</v>
      </c>
      <c r="H45" s="12">
        <v>702640</v>
      </c>
      <c r="I45" s="12">
        <v>702640</v>
      </c>
      <c r="J45" s="13">
        <v>395456.55</v>
      </c>
      <c r="K45" s="13">
        <f t="shared" si="0"/>
        <v>31.296221406909826</v>
      </c>
      <c r="L45" s="13">
        <f t="shared" si="1"/>
        <v>56.28153108277354</v>
      </c>
    </row>
    <row r="46" spans="2:12" ht="25.5">
      <c r="B46" s="30"/>
      <c r="C46" s="30"/>
      <c r="D46" s="30"/>
      <c r="E46" s="30">
        <v>6712</v>
      </c>
      <c r="F46" s="16" t="s">
        <v>170</v>
      </c>
      <c r="G46" s="13">
        <v>305638.75</v>
      </c>
      <c r="H46" s="12">
        <v>3930000</v>
      </c>
      <c r="I46" s="12">
        <v>3930000</v>
      </c>
      <c r="J46" s="13">
        <v>1462775.75</v>
      </c>
      <c r="K46" s="13">
        <f t="shared" si="0"/>
        <v>478.5963003709445</v>
      </c>
      <c r="L46" s="13">
        <f t="shared" si="1"/>
        <v>37.220756997455474</v>
      </c>
    </row>
    <row r="47" spans="2:12">
      <c r="B47" s="30"/>
      <c r="C47" s="30"/>
      <c r="D47" s="30">
        <v>673</v>
      </c>
      <c r="E47" s="30"/>
      <c r="F47" s="16" t="s">
        <v>44</v>
      </c>
      <c r="G47" s="13">
        <v>46159069.289999999</v>
      </c>
      <c r="H47" s="12">
        <f>H48</f>
        <v>92072527</v>
      </c>
      <c r="I47" s="12">
        <f>I48</f>
        <v>92072527</v>
      </c>
      <c r="J47" s="13">
        <f>J48</f>
        <v>48844206.869999997</v>
      </c>
      <c r="K47" s="13">
        <f t="shared" si="0"/>
        <v>105.81713977621665</v>
      </c>
      <c r="L47" s="13">
        <f t="shared" si="1"/>
        <v>53.049708161045693</v>
      </c>
    </row>
    <row r="48" spans="2:12">
      <c r="B48" s="30"/>
      <c r="C48" s="30"/>
      <c r="D48" s="30"/>
      <c r="E48" s="30">
        <v>6731</v>
      </c>
      <c r="F48" s="16" t="s">
        <v>44</v>
      </c>
      <c r="G48" s="13">
        <v>46159069.289999999</v>
      </c>
      <c r="H48" s="12">
        <v>92072527</v>
      </c>
      <c r="I48" s="12">
        <v>92072527</v>
      </c>
      <c r="J48" s="13">
        <v>48844206.869999997</v>
      </c>
      <c r="K48" s="13">
        <f t="shared" si="0"/>
        <v>105.81713977621665</v>
      </c>
      <c r="L48" s="13">
        <f t="shared" si="1"/>
        <v>53.049708161045693</v>
      </c>
    </row>
    <row r="49" spans="2:15">
      <c r="B49" s="30"/>
      <c r="C49" s="30">
        <v>68</v>
      </c>
      <c r="D49" s="30"/>
      <c r="E49" s="30"/>
      <c r="F49" s="16" t="s">
        <v>27</v>
      </c>
      <c r="G49" s="13">
        <v>162377.98000000001</v>
      </c>
      <c r="H49" s="12">
        <f>H50</f>
        <v>96595</v>
      </c>
      <c r="I49" s="12">
        <f t="shared" ref="I49:J49" si="8">I50</f>
        <v>96595</v>
      </c>
      <c r="J49" s="13">
        <f t="shared" si="8"/>
        <v>138318.72</v>
      </c>
      <c r="K49" s="13">
        <f t="shared" si="0"/>
        <v>85.183175699069537</v>
      </c>
      <c r="L49" s="13">
        <f t="shared" si="1"/>
        <v>143.19449246855427</v>
      </c>
      <c r="M49" s="58"/>
    </row>
    <row r="50" spans="2:15">
      <c r="B50" s="30"/>
      <c r="C50" s="30"/>
      <c r="D50" s="30">
        <v>683</v>
      </c>
      <c r="E50" s="30"/>
      <c r="F50" s="16" t="s">
        <v>28</v>
      </c>
      <c r="G50" s="13">
        <v>162377.98000000001</v>
      </c>
      <c r="H50" s="12">
        <f>H51</f>
        <v>96595</v>
      </c>
      <c r="I50" s="12">
        <f>I51</f>
        <v>96595</v>
      </c>
      <c r="J50" s="13">
        <f>J51</f>
        <v>138318.72</v>
      </c>
      <c r="K50" s="13">
        <f t="shared" si="0"/>
        <v>85.183175699069537</v>
      </c>
      <c r="L50" s="13">
        <f t="shared" si="1"/>
        <v>143.19449246855427</v>
      </c>
    </row>
    <row r="51" spans="2:15">
      <c r="B51" s="30"/>
      <c r="C51" s="30"/>
      <c r="D51" s="30"/>
      <c r="E51" s="30">
        <v>6831</v>
      </c>
      <c r="F51" s="16" t="s">
        <v>28</v>
      </c>
      <c r="G51" s="13">
        <v>162377.98000000001</v>
      </c>
      <c r="H51" s="12">
        <f>375000-278405</f>
        <v>96595</v>
      </c>
      <c r="I51" s="12">
        <f>375000-278405</f>
        <v>96595</v>
      </c>
      <c r="J51" s="13">
        <v>138318.72</v>
      </c>
      <c r="K51" s="13">
        <f t="shared" si="0"/>
        <v>85.183175699069537</v>
      </c>
      <c r="L51" s="13">
        <f t="shared" si="1"/>
        <v>143.19449246855427</v>
      </c>
    </row>
    <row r="52" spans="2:15" s="35" customFormat="1">
      <c r="B52" s="32">
        <v>7</v>
      </c>
      <c r="C52" s="32"/>
      <c r="D52" s="33"/>
      <c r="E52" s="33"/>
      <c r="F52" s="14" t="s">
        <v>139</v>
      </c>
      <c r="G52" s="41">
        <v>903.62</v>
      </c>
      <c r="H52" s="40">
        <f>H53+H56</f>
        <v>3000</v>
      </c>
      <c r="I52" s="40">
        <f>I53+I56</f>
        <v>3000</v>
      </c>
      <c r="J52" s="41">
        <f>J53+J56</f>
        <v>1842.95</v>
      </c>
      <c r="K52" s="41">
        <f t="shared" si="0"/>
        <v>203.95188242845444</v>
      </c>
      <c r="L52" s="41">
        <f t="shared" si="1"/>
        <v>61.431666666666672</v>
      </c>
      <c r="M52" s="54"/>
    </row>
    <row r="53" spans="2:15">
      <c r="B53" s="30"/>
      <c r="C53" s="30">
        <v>72</v>
      </c>
      <c r="D53" s="31"/>
      <c r="E53" s="31"/>
      <c r="F53" s="36" t="s">
        <v>29</v>
      </c>
      <c r="G53" s="13">
        <v>903.62</v>
      </c>
      <c r="H53" s="12">
        <f t="shared" ref="H53:J54" si="9">H54</f>
        <v>3000</v>
      </c>
      <c r="I53" s="12">
        <f t="shared" si="9"/>
        <v>3000</v>
      </c>
      <c r="J53" s="13">
        <f t="shared" si="9"/>
        <v>1522.95</v>
      </c>
      <c r="K53" s="13">
        <f t="shared" si="0"/>
        <v>168.53876629556672</v>
      </c>
      <c r="L53" s="13">
        <f t="shared" si="1"/>
        <v>50.765000000000008</v>
      </c>
    </row>
    <row r="54" spans="2:15">
      <c r="B54" s="30"/>
      <c r="C54" s="30"/>
      <c r="D54" s="30">
        <v>721</v>
      </c>
      <c r="E54" s="30"/>
      <c r="F54" s="36" t="s">
        <v>45</v>
      </c>
      <c r="G54" s="13">
        <v>903.62</v>
      </c>
      <c r="H54" s="12">
        <f t="shared" si="9"/>
        <v>3000</v>
      </c>
      <c r="I54" s="12">
        <f t="shared" si="9"/>
        <v>3000</v>
      </c>
      <c r="J54" s="13">
        <f t="shared" si="9"/>
        <v>1522.95</v>
      </c>
      <c r="K54" s="13">
        <f t="shared" si="0"/>
        <v>168.53876629556672</v>
      </c>
      <c r="L54" s="13">
        <f t="shared" si="1"/>
        <v>50.765000000000008</v>
      </c>
    </row>
    <row r="55" spans="2:15">
      <c r="B55" s="30"/>
      <c r="C55" s="30"/>
      <c r="D55" s="30"/>
      <c r="E55" s="30">
        <v>7211</v>
      </c>
      <c r="F55" s="36" t="s">
        <v>62</v>
      </c>
      <c r="G55" s="13">
        <v>903.62</v>
      </c>
      <c r="H55" s="12">
        <v>3000</v>
      </c>
      <c r="I55" s="12">
        <v>3000</v>
      </c>
      <c r="J55" s="13">
        <v>1522.95</v>
      </c>
      <c r="K55" s="13">
        <f t="shared" si="0"/>
        <v>168.53876629556672</v>
      </c>
      <c r="L55" s="13">
        <f t="shared" si="1"/>
        <v>50.765000000000008</v>
      </c>
    </row>
    <row r="56" spans="2:15">
      <c r="B56" s="30"/>
      <c r="C56" s="30"/>
      <c r="D56" s="30">
        <v>722</v>
      </c>
      <c r="E56" s="30"/>
      <c r="F56" s="36" t="s">
        <v>104</v>
      </c>
      <c r="G56" s="13">
        <v>0</v>
      </c>
      <c r="H56" s="12">
        <f>H57</f>
        <v>0</v>
      </c>
      <c r="I56" s="12">
        <f>I57</f>
        <v>0</v>
      </c>
      <c r="J56" s="13">
        <f>J57</f>
        <v>320</v>
      </c>
      <c r="K56" s="13">
        <v>0</v>
      </c>
      <c r="L56" s="13">
        <v>0</v>
      </c>
    </row>
    <row r="57" spans="2:15">
      <c r="B57" s="30"/>
      <c r="C57" s="30"/>
      <c r="D57" s="30"/>
      <c r="E57" s="30">
        <v>7224</v>
      </c>
      <c r="F57" s="36" t="s">
        <v>94</v>
      </c>
      <c r="G57" s="13">
        <v>0</v>
      </c>
      <c r="H57" s="12">
        <v>0</v>
      </c>
      <c r="I57" s="12">
        <v>0</v>
      </c>
      <c r="J57" s="13">
        <v>320</v>
      </c>
      <c r="K57" s="13">
        <v>0</v>
      </c>
      <c r="L57" s="13">
        <v>0</v>
      </c>
    </row>
    <row r="58" spans="2:15" ht="15.75" customHeight="1"/>
    <row r="59" spans="2:15" ht="15.75" customHeight="1">
      <c r="B59" s="1"/>
      <c r="C59" s="1"/>
      <c r="D59" s="1"/>
      <c r="E59" s="1"/>
      <c r="F59" s="1"/>
      <c r="G59" s="59"/>
      <c r="H59" s="1"/>
      <c r="I59" s="1"/>
      <c r="J59" s="2"/>
      <c r="K59" s="2"/>
      <c r="L59" s="2"/>
    </row>
    <row r="60" spans="2:15" ht="25.5">
      <c r="B60" s="122" t="s">
        <v>108</v>
      </c>
      <c r="C60" s="123"/>
      <c r="D60" s="123"/>
      <c r="E60" s="123"/>
      <c r="F60" s="124"/>
      <c r="G60" s="5" t="s">
        <v>208</v>
      </c>
      <c r="H60" s="5" t="s">
        <v>222</v>
      </c>
      <c r="I60" s="5" t="s">
        <v>223</v>
      </c>
      <c r="J60" s="5" t="s">
        <v>224</v>
      </c>
      <c r="K60" s="5" t="s">
        <v>114</v>
      </c>
      <c r="L60" s="5" t="s">
        <v>109</v>
      </c>
    </row>
    <row r="61" spans="2:15" ht="12.75" customHeight="1">
      <c r="B61" s="122">
        <v>1</v>
      </c>
      <c r="C61" s="123"/>
      <c r="D61" s="123"/>
      <c r="E61" s="123"/>
      <c r="F61" s="124"/>
      <c r="G61" s="5">
        <v>2</v>
      </c>
      <c r="H61" s="5">
        <v>3</v>
      </c>
      <c r="I61" s="5">
        <v>4</v>
      </c>
      <c r="J61" s="5">
        <v>5</v>
      </c>
      <c r="K61" s="5" t="s">
        <v>48</v>
      </c>
      <c r="L61" s="5" t="s">
        <v>49</v>
      </c>
    </row>
    <row r="62" spans="2:15" s="35" customFormat="1">
      <c r="B62" s="14"/>
      <c r="C62" s="14"/>
      <c r="D62" s="14"/>
      <c r="E62" s="14"/>
      <c r="F62" s="14" t="s">
        <v>140</v>
      </c>
      <c r="G62" s="41">
        <v>48383674.950000003</v>
      </c>
      <c r="H62" s="40">
        <f>H63+H132</f>
        <v>111082073</v>
      </c>
      <c r="I62" s="40">
        <f>I63+I132</f>
        <v>111082073</v>
      </c>
      <c r="J62" s="41">
        <f>J63+J132</f>
        <v>55965841.779999994</v>
      </c>
      <c r="K62" s="53">
        <f>(J62/G62)*100</f>
        <v>115.67091966006188</v>
      </c>
      <c r="L62" s="41">
        <f>(J62/I62)*100</f>
        <v>50.382424696017324</v>
      </c>
      <c r="O62" s="86"/>
    </row>
    <row r="63" spans="2:15" s="35" customFormat="1">
      <c r="B63" s="14">
        <v>3</v>
      </c>
      <c r="C63" s="14"/>
      <c r="D63" s="14"/>
      <c r="E63" s="14"/>
      <c r="F63" s="14" t="s">
        <v>141</v>
      </c>
      <c r="G63" s="41">
        <v>46901801.640000001</v>
      </c>
      <c r="H63" s="40">
        <f>H64+H74+H109+H122+H125+H115</f>
        <v>101178257</v>
      </c>
      <c r="I63" s="40">
        <f t="shared" ref="I63:J63" si="10">I64+I74+I109+I122+I125+I115</f>
        <v>101178257</v>
      </c>
      <c r="J63" s="41">
        <f t="shared" si="10"/>
        <v>52051610.349999994</v>
      </c>
      <c r="K63" s="41">
        <f t="shared" ref="K63:K129" si="11">(J63/G63)*100</f>
        <v>110.97998057628557</v>
      </c>
      <c r="L63" s="41">
        <f t="shared" ref="L63:L129" si="12">(J63/I63)*100</f>
        <v>51.445450725643546</v>
      </c>
    </row>
    <row r="64" spans="2:15">
      <c r="B64" s="14"/>
      <c r="C64" s="16">
        <v>31</v>
      </c>
      <c r="D64" s="16"/>
      <c r="E64" s="16"/>
      <c r="F64" s="16" t="s">
        <v>0</v>
      </c>
      <c r="G64" s="13">
        <v>27412718.449999999</v>
      </c>
      <c r="H64" s="12">
        <f t="shared" ref="H64:J64" si="13">H65+H69+H71</f>
        <v>60116715</v>
      </c>
      <c r="I64" s="12">
        <f t="shared" si="13"/>
        <v>60116715</v>
      </c>
      <c r="J64" s="13">
        <f t="shared" si="13"/>
        <v>29031953.239999998</v>
      </c>
      <c r="K64" s="13">
        <f t="shared" si="11"/>
        <v>105.90687418671531</v>
      </c>
      <c r="L64" s="13">
        <f t="shared" si="12"/>
        <v>48.292647460860096</v>
      </c>
    </row>
    <row r="65" spans="2:13">
      <c r="B65" s="30"/>
      <c r="C65" s="30"/>
      <c r="D65" s="30">
        <v>311</v>
      </c>
      <c r="E65" s="30"/>
      <c r="F65" s="36" t="s">
        <v>40</v>
      </c>
      <c r="G65" s="13">
        <v>22861688.030000001</v>
      </c>
      <c r="H65" s="12">
        <f t="shared" ref="H65:J65" si="14">SUM(H66:H68)</f>
        <v>50298690</v>
      </c>
      <c r="I65" s="12">
        <f t="shared" si="14"/>
        <v>50298690</v>
      </c>
      <c r="J65" s="13">
        <f t="shared" si="14"/>
        <v>24075254.809999999</v>
      </c>
      <c r="K65" s="13">
        <f t="shared" si="11"/>
        <v>105.30829910025676</v>
      </c>
      <c r="L65" s="13">
        <f t="shared" si="12"/>
        <v>47.864576214609166</v>
      </c>
    </row>
    <row r="66" spans="2:13">
      <c r="B66" s="30"/>
      <c r="C66" s="30"/>
      <c r="D66" s="30"/>
      <c r="E66" s="30">
        <v>3111</v>
      </c>
      <c r="F66" s="36" t="s">
        <v>65</v>
      </c>
      <c r="G66" s="13">
        <v>21018723.16</v>
      </c>
      <c r="H66" s="12">
        <f>'PROG. KLAS. POSEBNI DIO'!F15+'PROG. KLAS. POSEBNI DIO'!F34+'PROG. KLAS. POSEBNI DIO'!F58+'PROG. KLAS. POSEBNI DIO'!F75+'PROG. KLAS. POSEBNI DIO'!F161+'PROG. KLAS. POSEBNI DIO'!F239+'PROG. KLAS. POSEBNI DIO'!F299+'PROG. KLAS. POSEBNI DIO'!F337+'PROG. KLAS. POSEBNI DIO'!F378</f>
        <v>47098690</v>
      </c>
      <c r="I66" s="12">
        <f>'PROG. KLAS. POSEBNI DIO'!G15+'PROG. KLAS. POSEBNI DIO'!G34+'PROG. KLAS. POSEBNI DIO'!G58+'PROG. KLAS. POSEBNI DIO'!G75+'PROG. KLAS. POSEBNI DIO'!G161+'PROG. KLAS. POSEBNI DIO'!G239+'PROG. KLAS. POSEBNI DIO'!G299+'PROG. KLAS. POSEBNI DIO'!G337+'PROG. KLAS. POSEBNI DIO'!G378</f>
        <v>47098690</v>
      </c>
      <c r="J66" s="13">
        <f>'PROG. KLAS. POSEBNI DIO'!H15+'PROG. KLAS. POSEBNI DIO'!H34+'PROG. KLAS. POSEBNI DIO'!H58+'PROG. KLAS. POSEBNI DIO'!H75+'PROG. KLAS. POSEBNI DIO'!H161+'PROG. KLAS. POSEBNI DIO'!H239+'PROG. KLAS. POSEBNI DIO'!H299+'PROG. KLAS. POSEBNI DIO'!H337+'PROG. KLAS. POSEBNI DIO'!H378</f>
        <v>22036661.889999997</v>
      </c>
      <c r="K66" s="13">
        <f t="shared" si="11"/>
        <v>104.84300936004144</v>
      </c>
      <c r="L66" s="13">
        <f t="shared" si="12"/>
        <v>46.78826924910225</v>
      </c>
    </row>
    <row r="67" spans="2:13">
      <c r="B67" s="30"/>
      <c r="C67" s="30"/>
      <c r="D67" s="30"/>
      <c r="E67" s="30">
        <v>3113</v>
      </c>
      <c r="F67" s="36" t="s">
        <v>82</v>
      </c>
      <c r="G67" s="13">
        <v>1735786.25</v>
      </c>
      <c r="H67" s="12">
        <f>'PROG. KLAS. POSEBNI DIO'!F240</f>
        <v>3000000</v>
      </c>
      <c r="I67" s="12">
        <f>'PROG. KLAS. POSEBNI DIO'!G240</f>
        <v>3000000</v>
      </c>
      <c r="J67" s="13">
        <f>'PROG. KLAS. POSEBNI DIO'!H240</f>
        <v>1927708.96</v>
      </c>
      <c r="K67" s="13">
        <f t="shared" si="11"/>
        <v>111.05681704760595</v>
      </c>
      <c r="L67" s="13">
        <f t="shared" si="12"/>
        <v>64.256965333333326</v>
      </c>
    </row>
    <row r="68" spans="2:13">
      <c r="B68" s="30"/>
      <c r="C68" s="30"/>
      <c r="D68" s="30"/>
      <c r="E68" s="30">
        <v>3114</v>
      </c>
      <c r="F68" s="36" t="s">
        <v>83</v>
      </c>
      <c r="G68" s="13">
        <v>107178.62</v>
      </c>
      <c r="H68" s="12">
        <f>'PROG. KLAS. POSEBNI DIO'!F241+'PROG. KLAS. POSEBNI DIO'!F300</f>
        <v>200000</v>
      </c>
      <c r="I68" s="12">
        <f>'PROG. KLAS. POSEBNI DIO'!G241+'PROG. KLAS. POSEBNI DIO'!G300</f>
        <v>200000</v>
      </c>
      <c r="J68" s="13">
        <f>'PROG. KLAS. POSEBNI DIO'!H241+'PROG. KLAS. POSEBNI DIO'!H300</f>
        <v>110883.96</v>
      </c>
      <c r="K68" s="13">
        <f t="shared" si="11"/>
        <v>103.45716337829319</v>
      </c>
      <c r="L68" s="13">
        <f t="shared" si="12"/>
        <v>55.441980000000001</v>
      </c>
    </row>
    <row r="69" spans="2:13">
      <c r="B69" s="30"/>
      <c r="C69" s="32"/>
      <c r="D69" s="30">
        <v>312</v>
      </c>
      <c r="E69" s="30"/>
      <c r="F69" s="36" t="s">
        <v>13</v>
      </c>
      <c r="G69" s="13">
        <v>1403197.49</v>
      </c>
      <c r="H69" s="12">
        <f t="shared" ref="H69:J69" si="15">SUM(H70)</f>
        <v>2580000</v>
      </c>
      <c r="I69" s="12">
        <f t="shared" si="15"/>
        <v>2580000</v>
      </c>
      <c r="J69" s="13">
        <f t="shared" si="15"/>
        <v>1432491.32</v>
      </c>
      <c r="K69" s="13">
        <f t="shared" si="11"/>
        <v>102.08764840364701</v>
      </c>
      <c r="L69" s="13">
        <f t="shared" si="12"/>
        <v>55.522919379844957</v>
      </c>
    </row>
    <row r="70" spans="2:13">
      <c r="B70" s="30"/>
      <c r="C70" s="32"/>
      <c r="D70" s="30"/>
      <c r="E70" s="30">
        <v>3121</v>
      </c>
      <c r="F70" s="36" t="s">
        <v>13</v>
      </c>
      <c r="G70" s="13">
        <v>1403197.49</v>
      </c>
      <c r="H70" s="12">
        <f>'PROG. KLAS. POSEBNI DIO'!F163+'PROG. KLAS. POSEBNI DIO'!F243+'PROG. KLAS. POSEBNI DIO'!F302+'PROG. KLAS. POSEBNI DIO'!F339</f>
        <v>2580000</v>
      </c>
      <c r="I70" s="12">
        <f>'PROG. KLAS. POSEBNI DIO'!G163+'PROG. KLAS. POSEBNI DIO'!G243+'PROG. KLAS. POSEBNI DIO'!G302+'PROG. KLAS. POSEBNI DIO'!G339</f>
        <v>2580000</v>
      </c>
      <c r="J70" s="13">
        <f>'PROG. KLAS. POSEBNI DIO'!H163+'PROG. KLAS. POSEBNI DIO'!H243+'PROG. KLAS. POSEBNI DIO'!H302+'PROG. KLAS. POSEBNI DIO'!H339</f>
        <v>1432491.32</v>
      </c>
      <c r="K70" s="13">
        <f t="shared" si="11"/>
        <v>102.08764840364701</v>
      </c>
      <c r="L70" s="13">
        <f t="shared" si="12"/>
        <v>55.522919379844957</v>
      </c>
    </row>
    <row r="71" spans="2:13">
      <c r="B71" s="30"/>
      <c r="C71" s="32"/>
      <c r="D71" s="30">
        <v>313</v>
      </c>
      <c r="E71" s="30"/>
      <c r="F71" s="36" t="s">
        <v>1</v>
      </c>
      <c r="G71" s="13">
        <v>3147832.9299999997</v>
      </c>
      <c r="H71" s="12">
        <f t="shared" ref="H71:J71" si="16">SUM(H72:H73)</f>
        <v>7238025</v>
      </c>
      <c r="I71" s="12">
        <f t="shared" si="16"/>
        <v>7238025</v>
      </c>
      <c r="J71" s="13">
        <f t="shared" si="16"/>
        <v>3524207.11</v>
      </c>
      <c r="K71" s="13">
        <f t="shared" si="11"/>
        <v>111.95661232249705</v>
      </c>
      <c r="L71" s="13">
        <f t="shared" si="12"/>
        <v>48.690175980326124</v>
      </c>
    </row>
    <row r="72" spans="2:13">
      <c r="B72" s="30"/>
      <c r="C72" s="32"/>
      <c r="D72" s="30"/>
      <c r="E72" s="30">
        <v>3132</v>
      </c>
      <c r="F72" s="36" t="s">
        <v>171</v>
      </c>
      <c r="G72" s="13">
        <v>3147832.9299999997</v>
      </c>
      <c r="H72" s="12">
        <f>'PROG. KLAS. POSEBNI DIO'!F17+'PROG. KLAS. POSEBNI DIO'!F36+'PROG. KLAS. POSEBNI DIO'!F60+'PROG. KLAS. POSEBNI DIO'!F77+'PROG. KLAS. POSEBNI DIO'!F165+'PROG. KLAS. POSEBNI DIO'!F245+'PROG. KLAS. POSEBNI DIO'!F304+'PROG. KLAS. POSEBNI DIO'!F341+'PROG. KLAS. POSEBNI DIO'!F380</f>
        <v>7238025</v>
      </c>
      <c r="I72" s="12">
        <f>'PROG. KLAS. POSEBNI DIO'!G17+'PROG. KLAS. POSEBNI DIO'!G36+'PROG. KLAS. POSEBNI DIO'!G60+'PROG. KLAS. POSEBNI DIO'!G77+'PROG. KLAS. POSEBNI DIO'!G165+'PROG. KLAS. POSEBNI DIO'!G245+'PROG. KLAS. POSEBNI DIO'!G304+'PROG. KLAS. POSEBNI DIO'!G341+'PROG. KLAS. POSEBNI DIO'!G380</f>
        <v>7238025</v>
      </c>
      <c r="J72" s="13">
        <f>'PROG. KLAS. POSEBNI DIO'!H17+'PROG. KLAS. POSEBNI DIO'!H36+'PROG. KLAS. POSEBNI DIO'!H60+'PROG. KLAS. POSEBNI DIO'!H77+'PROG. KLAS. POSEBNI DIO'!H165+'PROG. KLAS. POSEBNI DIO'!H245+'PROG. KLAS. POSEBNI DIO'!H304+'PROG. KLAS. POSEBNI DIO'!H341+'PROG. KLAS. POSEBNI DIO'!H380</f>
        <v>3524207.11</v>
      </c>
      <c r="K72" s="13">
        <f t="shared" si="11"/>
        <v>111.95661232249705</v>
      </c>
      <c r="L72" s="13">
        <f t="shared" si="12"/>
        <v>48.690175980326124</v>
      </c>
    </row>
    <row r="73" spans="2:13" ht="25.5">
      <c r="B73" s="30"/>
      <c r="C73" s="32"/>
      <c r="D73" s="30"/>
      <c r="E73" s="30">
        <v>3133</v>
      </c>
      <c r="F73" s="36" t="s">
        <v>172</v>
      </c>
      <c r="G73" s="13">
        <v>0</v>
      </c>
      <c r="H73" s="12">
        <f>'PROG. KLAS. POSEBNI DIO'!F246</f>
        <v>0</v>
      </c>
      <c r="I73" s="12">
        <f>'PROG. KLAS. POSEBNI DIO'!G246</f>
        <v>0</v>
      </c>
      <c r="J73" s="13">
        <f>'PROG. KLAS. POSEBNI DIO'!H246</f>
        <v>0</v>
      </c>
      <c r="K73" s="13">
        <v>0</v>
      </c>
      <c r="L73" s="13">
        <v>0</v>
      </c>
    </row>
    <row r="74" spans="2:13">
      <c r="B74" s="30"/>
      <c r="C74" s="30">
        <v>32</v>
      </c>
      <c r="D74" s="30"/>
      <c r="E74" s="30"/>
      <c r="F74" s="36" t="s">
        <v>2</v>
      </c>
      <c r="G74" s="13">
        <v>19357738.41</v>
      </c>
      <c r="H74" s="12">
        <f>H75+H80+H87+H97+H101+H99</f>
        <v>40591542</v>
      </c>
      <c r="I74" s="12">
        <f t="shared" ref="I74:J74" si="17">I75+I80+I87+I97+I101+I99</f>
        <v>40591542</v>
      </c>
      <c r="J74" s="13">
        <f t="shared" si="17"/>
        <v>22857354.759999998</v>
      </c>
      <c r="K74" s="13">
        <f t="shared" si="11"/>
        <v>118.07864263829566</v>
      </c>
      <c r="L74" s="13">
        <f t="shared" si="12"/>
        <v>56.310634269572702</v>
      </c>
    </row>
    <row r="75" spans="2:13">
      <c r="B75" s="30"/>
      <c r="C75" s="32"/>
      <c r="D75" s="30">
        <v>321</v>
      </c>
      <c r="E75" s="30"/>
      <c r="F75" s="36" t="s">
        <v>3</v>
      </c>
      <c r="G75" s="13">
        <v>606710.96</v>
      </c>
      <c r="H75" s="12">
        <f t="shared" ref="H75:J75" si="18">SUM(H76:H79)</f>
        <v>1148975</v>
      </c>
      <c r="I75" s="12">
        <f t="shared" si="18"/>
        <v>1148975</v>
      </c>
      <c r="J75" s="13">
        <f t="shared" si="18"/>
        <v>621342.68999999994</v>
      </c>
      <c r="K75" s="13">
        <f t="shared" si="11"/>
        <v>102.41164754960089</v>
      </c>
      <c r="L75" s="13">
        <f t="shared" si="12"/>
        <v>54.077999086141993</v>
      </c>
    </row>
    <row r="76" spans="2:13">
      <c r="B76" s="30"/>
      <c r="C76" s="32"/>
      <c r="D76" s="30"/>
      <c r="E76" s="30">
        <v>3211</v>
      </c>
      <c r="F76" s="36" t="s">
        <v>66</v>
      </c>
      <c r="G76" s="13">
        <v>18382.12</v>
      </c>
      <c r="H76" s="12">
        <f>'PROG. KLAS. POSEBNI DIO'!F20+'PROG. KLAS. POSEBNI DIO'!F39+'PROG. KLAS. POSEBNI DIO'!F63+'PROG. KLAS. POSEBNI DIO'!F80+'PROG. KLAS. POSEBNI DIO'!F168+'PROG. KLAS. POSEBNI DIO'!F249+'PROG. KLAS. POSEBNI DIO'!F307+'PROG. KLAS. POSEBNI DIO'!F344</f>
        <v>36220</v>
      </c>
      <c r="I76" s="12">
        <f>'PROG. KLAS. POSEBNI DIO'!G20+'PROG. KLAS. POSEBNI DIO'!G39+'PROG. KLAS. POSEBNI DIO'!G63+'PROG. KLAS. POSEBNI DIO'!G80+'PROG. KLAS. POSEBNI DIO'!G168+'PROG. KLAS. POSEBNI DIO'!G249+'PROG. KLAS. POSEBNI DIO'!G307+'PROG. KLAS. POSEBNI DIO'!G344</f>
        <v>36220</v>
      </c>
      <c r="J76" s="13">
        <f>'PROG. KLAS. POSEBNI DIO'!H20+'PROG. KLAS. POSEBNI DIO'!H39+'PROG. KLAS. POSEBNI DIO'!H63+'PROG. KLAS. POSEBNI DIO'!H80+'PROG. KLAS. POSEBNI DIO'!H168+'PROG. KLAS. POSEBNI DIO'!H249+'PROG. KLAS. POSEBNI DIO'!H307+'PROG. KLAS. POSEBNI DIO'!H344</f>
        <v>29922.43</v>
      </c>
      <c r="K76" s="13">
        <f t="shared" si="11"/>
        <v>162.78008194919846</v>
      </c>
      <c r="L76" s="13">
        <f t="shared" si="12"/>
        <v>82.613003865267814</v>
      </c>
    </row>
    <row r="77" spans="2:13" ht="25.5">
      <c r="B77" s="30"/>
      <c r="C77" s="32"/>
      <c r="D77" s="30"/>
      <c r="E77" s="30">
        <v>3212</v>
      </c>
      <c r="F77" s="36" t="s">
        <v>173</v>
      </c>
      <c r="G77" s="13">
        <v>542881.94999999995</v>
      </c>
      <c r="H77" s="12">
        <f>'PROG. KLAS. POSEBNI DIO'!F21+'PROG. KLAS. POSEBNI DIO'!F40+'PROG. KLAS. POSEBNI DIO'!F169+'PROG. KLAS. POSEBNI DIO'!F250+'PROG. KLAS. POSEBNI DIO'!F308+'PROG. KLAS. POSEBNI DIO'!F345</f>
        <v>1060255</v>
      </c>
      <c r="I77" s="12">
        <f>'PROG. KLAS. POSEBNI DIO'!G21+'PROG. KLAS. POSEBNI DIO'!G40+'PROG. KLAS. POSEBNI DIO'!G169+'PROG. KLAS. POSEBNI DIO'!G250+'PROG. KLAS. POSEBNI DIO'!G308+'PROG. KLAS. POSEBNI DIO'!G345</f>
        <v>1060255</v>
      </c>
      <c r="J77" s="13">
        <f>'PROG. KLAS. POSEBNI DIO'!H21+'PROG. KLAS. POSEBNI DIO'!H40+'PROG. KLAS. POSEBNI DIO'!H169+'PROG. KLAS. POSEBNI DIO'!H250+'PROG. KLAS. POSEBNI DIO'!H308+'PROG. KLAS. POSEBNI DIO'!H345</f>
        <v>563212.43999999994</v>
      </c>
      <c r="K77" s="13">
        <f t="shared" si="11"/>
        <v>103.74491913020869</v>
      </c>
      <c r="L77" s="13">
        <f t="shared" si="12"/>
        <v>53.120470075595016</v>
      </c>
    </row>
    <row r="78" spans="2:13">
      <c r="B78" s="30"/>
      <c r="C78" s="32"/>
      <c r="D78" s="30"/>
      <c r="E78" s="30">
        <v>3213</v>
      </c>
      <c r="F78" s="36" t="s">
        <v>67</v>
      </c>
      <c r="G78" s="13">
        <v>41447.89</v>
      </c>
      <c r="H78" s="12">
        <f>'PROG. KLAS. POSEBNI DIO'!F170+'PROG. KLAS. POSEBNI DIO'!F251+'PROG. KLAS. POSEBNI DIO'!F309+'PROG. KLAS. POSEBNI DIO'!F346</f>
        <v>52500</v>
      </c>
      <c r="I78" s="12">
        <f>'PROG. KLAS. POSEBNI DIO'!G170+'PROG. KLAS. POSEBNI DIO'!G251+'PROG. KLAS. POSEBNI DIO'!G309+'PROG. KLAS. POSEBNI DIO'!G346</f>
        <v>52500</v>
      </c>
      <c r="J78" s="13">
        <f>'PROG. KLAS. POSEBNI DIO'!H170+'PROG. KLAS. POSEBNI DIO'!H251+'PROG. KLAS. POSEBNI DIO'!H309+'PROG. KLAS. POSEBNI DIO'!H346</f>
        <v>27407.82</v>
      </c>
      <c r="K78" s="13">
        <f t="shared" si="11"/>
        <v>66.125971671899336</v>
      </c>
      <c r="L78" s="13">
        <f t="shared" si="12"/>
        <v>52.205371428571425</v>
      </c>
    </row>
    <row r="79" spans="2:13">
      <c r="B79" s="30"/>
      <c r="C79" s="32"/>
      <c r="D79" s="30"/>
      <c r="E79" s="30">
        <v>3214</v>
      </c>
      <c r="F79" s="36" t="s">
        <v>103</v>
      </c>
      <c r="G79" s="13">
        <v>3999</v>
      </c>
      <c r="H79" s="12">
        <f>'PROG. KLAS. POSEBNI DIO'!F171+'PROG. KLAS. POSEBNI DIO'!F252</f>
        <v>0</v>
      </c>
      <c r="I79" s="12">
        <f>'PROG. KLAS. POSEBNI DIO'!G171+'PROG. KLAS. POSEBNI DIO'!G252</f>
        <v>0</v>
      </c>
      <c r="J79" s="13">
        <f>'PROG. KLAS. POSEBNI DIO'!H171+'PROG. KLAS. POSEBNI DIO'!H252</f>
        <v>800</v>
      </c>
      <c r="K79" s="13">
        <f t="shared" si="11"/>
        <v>20.005001250312578</v>
      </c>
      <c r="L79" s="13">
        <v>0</v>
      </c>
    </row>
    <row r="80" spans="2:13">
      <c r="B80" s="30"/>
      <c r="C80" s="32"/>
      <c r="D80" s="30">
        <v>322</v>
      </c>
      <c r="E80" s="30"/>
      <c r="F80" s="36" t="s">
        <v>4</v>
      </c>
      <c r="G80" s="13">
        <v>1574342.82</v>
      </c>
      <c r="H80" s="12">
        <f t="shared" ref="H80:J80" si="19">SUM(H81:H86)</f>
        <v>3366550</v>
      </c>
      <c r="I80" s="12">
        <f t="shared" si="19"/>
        <v>3366550</v>
      </c>
      <c r="J80" s="13">
        <f t="shared" si="19"/>
        <v>1574003.91</v>
      </c>
      <c r="K80" s="13">
        <f t="shared" si="11"/>
        <v>99.978472922435017</v>
      </c>
      <c r="L80" s="13">
        <f t="shared" si="12"/>
        <v>46.754211581589459</v>
      </c>
      <c r="M80" s="58"/>
    </row>
    <row r="81" spans="2:12">
      <c r="B81" s="30"/>
      <c r="C81" s="32"/>
      <c r="D81" s="30"/>
      <c r="E81" s="30">
        <v>3221</v>
      </c>
      <c r="F81" s="36" t="s">
        <v>97</v>
      </c>
      <c r="G81" s="13">
        <v>256802.30000000005</v>
      </c>
      <c r="H81" s="12">
        <f>'PROG. KLAS. POSEBNI DIO'!F173+'PROG. KLAS. POSEBNI DIO'!F254+'PROG. KLAS. POSEBNI DIO'!F348</f>
        <v>525000</v>
      </c>
      <c r="I81" s="12">
        <f>'PROG. KLAS. POSEBNI DIO'!G173+'PROG. KLAS. POSEBNI DIO'!G254+'PROG. KLAS. POSEBNI DIO'!G348</f>
        <v>525000</v>
      </c>
      <c r="J81" s="13">
        <f>'PROG. KLAS. POSEBNI DIO'!H173+'PROG. KLAS. POSEBNI DIO'!H254+'PROG. KLAS. POSEBNI DIO'!H348</f>
        <v>208727.54</v>
      </c>
      <c r="K81" s="13">
        <f t="shared" si="11"/>
        <v>81.27946673374808</v>
      </c>
      <c r="L81" s="13">
        <f t="shared" si="12"/>
        <v>39.757626666666667</v>
      </c>
    </row>
    <row r="82" spans="2:12">
      <c r="B82" s="30"/>
      <c r="C82" s="32"/>
      <c r="D82" s="30"/>
      <c r="E82" s="30">
        <v>3222</v>
      </c>
      <c r="F82" s="36" t="s">
        <v>68</v>
      </c>
      <c r="G82" s="13">
        <v>275204.90000000002</v>
      </c>
      <c r="H82" s="12">
        <f>'PROG. KLAS. POSEBNI DIO'!F174+'PROG. KLAS. POSEBNI DIO'!F255+'PROG. KLAS. POSEBNI DIO'!F311+'PROG. KLAS. POSEBNI DIO'!F349+'PROG. KLAS. POSEBNI DIO'!F383</f>
        <v>680000</v>
      </c>
      <c r="I82" s="12">
        <f>'PROG. KLAS. POSEBNI DIO'!G174+'PROG. KLAS. POSEBNI DIO'!G255+'PROG. KLAS. POSEBNI DIO'!G311+'PROG. KLAS. POSEBNI DIO'!G349+'PROG. KLAS. POSEBNI DIO'!G383</f>
        <v>680000</v>
      </c>
      <c r="J82" s="13">
        <f>'PROG. KLAS. POSEBNI DIO'!H174+'PROG. KLAS. POSEBNI DIO'!H255+'PROG. KLAS. POSEBNI DIO'!H311+'PROG. KLAS. POSEBNI DIO'!H349+'PROG. KLAS. POSEBNI DIO'!H383</f>
        <v>258814.3</v>
      </c>
      <c r="K82" s="13">
        <f t="shared" si="11"/>
        <v>94.044219416151378</v>
      </c>
      <c r="L82" s="13">
        <f t="shared" si="12"/>
        <v>38.060926470588235</v>
      </c>
    </row>
    <row r="83" spans="2:12">
      <c r="B83" s="30"/>
      <c r="C83" s="32"/>
      <c r="D83" s="30"/>
      <c r="E83" s="30">
        <v>3223</v>
      </c>
      <c r="F83" s="36" t="s">
        <v>69</v>
      </c>
      <c r="G83" s="13">
        <v>618446.01</v>
      </c>
      <c r="H83" s="12">
        <f>'PROG. KLAS. POSEBNI DIO'!F175+'PROG. KLAS. POSEBNI DIO'!F256</f>
        <v>1181550</v>
      </c>
      <c r="I83" s="12">
        <f>'PROG. KLAS. POSEBNI DIO'!G175+'PROG. KLAS. POSEBNI DIO'!G256</f>
        <v>1181550</v>
      </c>
      <c r="J83" s="13">
        <f>'PROG. KLAS. POSEBNI DIO'!H175+'PROG. KLAS. POSEBNI DIO'!H256</f>
        <v>615698.73</v>
      </c>
      <c r="K83" s="13">
        <f t="shared" si="11"/>
        <v>99.555776906055229</v>
      </c>
      <c r="L83" s="13">
        <f t="shared" si="12"/>
        <v>52.109409673733651</v>
      </c>
    </row>
    <row r="84" spans="2:12" ht="25.5">
      <c r="B84" s="30"/>
      <c r="C84" s="32"/>
      <c r="D84" s="30"/>
      <c r="E84" s="30">
        <v>3224</v>
      </c>
      <c r="F84" s="36" t="s">
        <v>174</v>
      </c>
      <c r="G84" s="13">
        <v>197347.97999999998</v>
      </c>
      <c r="H84" s="12">
        <f>'PROG. KLAS. POSEBNI DIO'!F176+'PROG. KLAS. POSEBNI DIO'!F257+'PROG. KLAS. POSEBNI DIO'!F312</f>
        <v>420000</v>
      </c>
      <c r="I84" s="12">
        <f>'PROG. KLAS. POSEBNI DIO'!G176+'PROG. KLAS. POSEBNI DIO'!G257+'PROG. KLAS. POSEBNI DIO'!G312</f>
        <v>420000</v>
      </c>
      <c r="J84" s="13">
        <f>'PROG. KLAS. POSEBNI DIO'!H176+'PROG. KLAS. POSEBNI DIO'!H257+'PROG. KLAS. POSEBNI DIO'!H312</f>
        <v>182106.32</v>
      </c>
      <c r="K84" s="13">
        <f t="shared" si="11"/>
        <v>92.276759052714922</v>
      </c>
      <c r="L84" s="13">
        <f t="shared" si="12"/>
        <v>43.358647619047616</v>
      </c>
    </row>
    <row r="85" spans="2:12">
      <c r="B85" s="30"/>
      <c r="C85" s="32"/>
      <c r="D85" s="30"/>
      <c r="E85" s="30">
        <v>3225</v>
      </c>
      <c r="F85" s="36" t="s">
        <v>175</v>
      </c>
      <c r="G85" s="13">
        <v>208631.79</v>
      </c>
      <c r="H85" s="12">
        <f>'PROG. KLAS. POSEBNI DIO'!F177+'PROG. KLAS. POSEBNI DIO'!F258+'PROG. KLAS. POSEBNI DIO'!F313+'PROG. KLAS. POSEBNI DIO'!F350</f>
        <v>520000</v>
      </c>
      <c r="I85" s="12">
        <f>'PROG. KLAS. POSEBNI DIO'!G177+'PROG. KLAS. POSEBNI DIO'!G258+'PROG. KLAS. POSEBNI DIO'!G313+'PROG. KLAS. POSEBNI DIO'!G350</f>
        <v>520000</v>
      </c>
      <c r="J85" s="13">
        <f>'PROG. KLAS. POSEBNI DIO'!H177+'PROG. KLAS. POSEBNI DIO'!H258+'PROG. KLAS. POSEBNI DIO'!H313+'PROG. KLAS. POSEBNI DIO'!H350</f>
        <v>257132.41</v>
      </c>
      <c r="K85" s="13">
        <f t="shared" si="11"/>
        <v>123.24699414216789</v>
      </c>
      <c r="L85" s="13">
        <f t="shared" si="12"/>
        <v>49.448540384615384</v>
      </c>
    </row>
    <row r="86" spans="2:12">
      <c r="B86" s="30"/>
      <c r="C86" s="32"/>
      <c r="D86" s="30"/>
      <c r="E86" s="30">
        <v>3227</v>
      </c>
      <c r="F86" s="36" t="s">
        <v>84</v>
      </c>
      <c r="G86" s="13">
        <v>17909.84</v>
      </c>
      <c r="H86" s="12">
        <f>'PROG. KLAS. POSEBNI DIO'!F259</f>
        <v>40000</v>
      </c>
      <c r="I86" s="12">
        <f>'PROG. KLAS. POSEBNI DIO'!G259</f>
        <v>40000</v>
      </c>
      <c r="J86" s="13">
        <f>'PROG. KLAS. POSEBNI DIO'!H259</f>
        <v>51524.61</v>
      </c>
      <c r="K86" s="13">
        <f t="shared" si="11"/>
        <v>287.68883474112556</v>
      </c>
      <c r="L86" s="13">
        <f t="shared" si="12"/>
        <v>128.81152499999999</v>
      </c>
    </row>
    <row r="87" spans="2:12">
      <c r="B87" s="30"/>
      <c r="C87" s="32"/>
      <c r="D87" s="30">
        <v>323</v>
      </c>
      <c r="E87" s="30"/>
      <c r="F87" s="36" t="s">
        <v>5</v>
      </c>
      <c r="G87" s="13">
        <v>3053701.5699999994</v>
      </c>
      <c r="H87" s="12">
        <f t="shared" ref="H87:J87" si="20">SUM(H88:H96)</f>
        <v>7992250</v>
      </c>
      <c r="I87" s="12">
        <f t="shared" si="20"/>
        <v>7992250</v>
      </c>
      <c r="J87" s="13">
        <f t="shared" si="20"/>
        <v>4210991.92</v>
      </c>
      <c r="K87" s="13">
        <f t="shared" si="11"/>
        <v>137.89795182899948</v>
      </c>
      <c r="L87" s="13">
        <f t="shared" si="12"/>
        <v>52.688440927148172</v>
      </c>
    </row>
    <row r="88" spans="2:12">
      <c r="B88" s="30"/>
      <c r="C88" s="32"/>
      <c r="D88" s="30"/>
      <c r="E88" s="30">
        <v>3231</v>
      </c>
      <c r="F88" s="36" t="s">
        <v>85</v>
      </c>
      <c r="G88" s="13">
        <v>85638.85</v>
      </c>
      <c r="H88" s="12">
        <f>'PROG. KLAS. POSEBNI DIO'!F179+'PROG. KLAS. POSEBNI DIO'!F261+'PROG. KLAS. POSEBNI DIO'!F352</f>
        <v>180000</v>
      </c>
      <c r="I88" s="12">
        <f>'PROG. KLAS. POSEBNI DIO'!G179+'PROG. KLAS. POSEBNI DIO'!G261+'PROG. KLAS. POSEBNI DIO'!G352</f>
        <v>180000</v>
      </c>
      <c r="J88" s="13">
        <f>'PROG. KLAS. POSEBNI DIO'!H179+'PROG. KLAS. POSEBNI DIO'!H261+'PROG. KLAS. POSEBNI DIO'!H352</f>
        <v>68100.429999999993</v>
      </c>
      <c r="K88" s="13">
        <f t="shared" si="11"/>
        <v>79.52048632133662</v>
      </c>
      <c r="L88" s="13">
        <f t="shared" si="12"/>
        <v>37.833572222222216</v>
      </c>
    </row>
    <row r="89" spans="2:12">
      <c r="B89" s="30"/>
      <c r="C89" s="32"/>
      <c r="D89" s="30"/>
      <c r="E89" s="30">
        <v>3232</v>
      </c>
      <c r="F89" s="36" t="s">
        <v>176</v>
      </c>
      <c r="G89" s="13">
        <v>704033.78</v>
      </c>
      <c r="H89" s="12">
        <f>'PROG. KLAS. POSEBNI DIO'!F180+'PROG. KLAS. POSEBNI DIO'!F262+'PROG. KLAS. POSEBNI DIO'!F353+'PROG. KLAS. POSEBNI DIO'!F370</f>
        <v>3000000</v>
      </c>
      <c r="I89" s="12">
        <f>'PROG. KLAS. POSEBNI DIO'!G180+'PROG. KLAS. POSEBNI DIO'!G262+'PROG. KLAS. POSEBNI DIO'!G353+'PROG. KLAS. POSEBNI DIO'!G370</f>
        <v>3000000</v>
      </c>
      <c r="J89" s="13">
        <f>'PROG. KLAS. POSEBNI DIO'!H180+'PROG. KLAS. POSEBNI DIO'!H262+'PROG. KLAS. POSEBNI DIO'!H353+'PROG. KLAS. POSEBNI DIO'!H370</f>
        <v>1165478.3600000001</v>
      </c>
      <c r="K89" s="13">
        <f t="shared" si="11"/>
        <v>165.54296016875782</v>
      </c>
      <c r="L89" s="13">
        <f t="shared" si="12"/>
        <v>38.84927866666667</v>
      </c>
    </row>
    <row r="90" spans="2:12">
      <c r="B90" s="30"/>
      <c r="C90" s="32"/>
      <c r="D90" s="30"/>
      <c r="E90" s="30">
        <v>3233</v>
      </c>
      <c r="F90" s="36" t="s">
        <v>86</v>
      </c>
      <c r="G90" s="13">
        <v>18788.86</v>
      </c>
      <c r="H90" s="12">
        <f>'PROG. KLAS. POSEBNI DIO'!F181+'PROG. KLAS. POSEBNI DIO'!F263</f>
        <v>38500</v>
      </c>
      <c r="I90" s="12">
        <f>'PROG. KLAS. POSEBNI DIO'!G181+'PROG. KLAS. POSEBNI DIO'!G263</f>
        <v>38500</v>
      </c>
      <c r="J90" s="13">
        <f>'PROG. KLAS. POSEBNI DIO'!H181+'PROG. KLAS. POSEBNI DIO'!H263</f>
        <v>24668.47</v>
      </c>
      <c r="K90" s="13">
        <f t="shared" si="11"/>
        <v>131.2930640815888</v>
      </c>
      <c r="L90" s="13">
        <f t="shared" si="12"/>
        <v>64.073948051948065</v>
      </c>
    </row>
    <row r="91" spans="2:12">
      <c r="B91" s="30"/>
      <c r="C91" s="32"/>
      <c r="D91" s="30"/>
      <c r="E91" s="30">
        <v>3234</v>
      </c>
      <c r="F91" s="36" t="s">
        <v>70</v>
      </c>
      <c r="G91" s="13">
        <v>121801.83</v>
      </c>
      <c r="H91" s="12">
        <f>'PROG. KLAS. POSEBNI DIO'!F182+'PROG. KLAS. POSEBNI DIO'!F264</f>
        <v>275000</v>
      </c>
      <c r="I91" s="12">
        <f>'PROG. KLAS. POSEBNI DIO'!G182+'PROG. KLAS. POSEBNI DIO'!G264</f>
        <v>275000</v>
      </c>
      <c r="J91" s="13">
        <f>'PROG. KLAS. POSEBNI DIO'!H182+'PROG. KLAS. POSEBNI DIO'!H264</f>
        <v>174758.32</v>
      </c>
      <c r="K91" s="13">
        <f t="shared" si="11"/>
        <v>143.4775815765658</v>
      </c>
      <c r="L91" s="13">
        <f t="shared" si="12"/>
        <v>63.548480000000005</v>
      </c>
    </row>
    <row r="92" spans="2:12">
      <c r="B92" s="30"/>
      <c r="C92" s="32"/>
      <c r="D92" s="30"/>
      <c r="E92" s="30">
        <v>3235</v>
      </c>
      <c r="F92" s="36" t="s">
        <v>87</v>
      </c>
      <c r="G92" s="13">
        <v>120121.33</v>
      </c>
      <c r="H92" s="12">
        <f>'PROG. KLAS. POSEBNI DIO'!F82+'PROG. KLAS. POSEBNI DIO'!F183+'PROG. KLAS. POSEBNI DIO'!F265+'PROG. KLAS. POSEBNI DIO'!F354</f>
        <v>257300</v>
      </c>
      <c r="I92" s="12">
        <f>'PROG. KLAS. POSEBNI DIO'!G82+'PROG. KLAS. POSEBNI DIO'!G183+'PROG. KLAS. POSEBNI DIO'!G265+'PROG. KLAS. POSEBNI DIO'!G354</f>
        <v>257300</v>
      </c>
      <c r="J92" s="13">
        <f>'PROG. KLAS. POSEBNI DIO'!H82+'PROG. KLAS. POSEBNI DIO'!H183+'PROG. KLAS. POSEBNI DIO'!H265+'PROG. KLAS. POSEBNI DIO'!H354</f>
        <v>82933.55</v>
      </c>
      <c r="K92" s="13">
        <f t="shared" si="11"/>
        <v>69.041484971902989</v>
      </c>
      <c r="L92" s="13">
        <f t="shared" si="12"/>
        <v>32.232238631947148</v>
      </c>
    </row>
    <row r="93" spans="2:12">
      <c r="B93" s="30"/>
      <c r="C93" s="32"/>
      <c r="D93" s="30"/>
      <c r="E93" s="30">
        <v>3236</v>
      </c>
      <c r="F93" s="36" t="s">
        <v>71</v>
      </c>
      <c r="G93" s="13">
        <v>764551.09</v>
      </c>
      <c r="H93" s="12">
        <f>'PROG. KLAS. POSEBNI DIO'!F184+'PROG. KLAS. POSEBNI DIO'!F266</f>
        <v>1600000</v>
      </c>
      <c r="I93" s="12">
        <f>'PROG. KLAS. POSEBNI DIO'!G184+'PROG. KLAS. POSEBNI DIO'!G266</f>
        <v>1600000</v>
      </c>
      <c r="J93" s="13">
        <f>'PROG. KLAS. POSEBNI DIO'!H184+'PROG. KLAS. POSEBNI DIO'!H266</f>
        <v>910371.59</v>
      </c>
      <c r="K93" s="13">
        <f t="shared" si="11"/>
        <v>119.07269532504361</v>
      </c>
      <c r="L93" s="13">
        <f t="shared" si="12"/>
        <v>56.898224374999998</v>
      </c>
    </row>
    <row r="94" spans="2:12">
      <c r="B94" s="30"/>
      <c r="C94" s="32"/>
      <c r="D94" s="30"/>
      <c r="E94" s="30">
        <v>3237</v>
      </c>
      <c r="F94" s="36" t="s">
        <v>64</v>
      </c>
      <c r="G94" s="13">
        <v>432132.99</v>
      </c>
      <c r="H94" s="12">
        <f>'PROG. KLAS. POSEBNI DIO'!F65+'PROG. KLAS. POSEBNI DIO'!F83+'PROG. KLAS. POSEBNI DIO'!F185+'PROG. KLAS. POSEBNI DIO'!F267+'PROG. KLAS. POSEBNI DIO'!F315+'PROG. KLAS. POSEBNI DIO'!F355</f>
        <v>871500</v>
      </c>
      <c r="I94" s="12">
        <f>'PROG. KLAS. POSEBNI DIO'!G65+'PROG. KLAS. POSEBNI DIO'!G83+'PROG. KLAS. POSEBNI DIO'!G185+'PROG. KLAS. POSEBNI DIO'!G267+'PROG. KLAS. POSEBNI DIO'!G315+'PROG. KLAS. POSEBNI DIO'!G355</f>
        <v>871500</v>
      </c>
      <c r="J94" s="13">
        <f>'PROG. KLAS. POSEBNI DIO'!H65+'PROG. KLAS. POSEBNI DIO'!H83+'PROG. KLAS. POSEBNI DIO'!H185+'PROG. KLAS. POSEBNI DIO'!H267+'PROG. KLAS. POSEBNI DIO'!H315+'PROG. KLAS. POSEBNI DIO'!H355</f>
        <v>827560.95</v>
      </c>
      <c r="K94" s="13">
        <f t="shared" si="11"/>
        <v>191.50608010742246</v>
      </c>
      <c r="L94" s="13">
        <f t="shared" si="12"/>
        <v>94.958227194492252</v>
      </c>
    </row>
    <row r="95" spans="2:12">
      <c r="B95" s="30"/>
      <c r="C95" s="32"/>
      <c r="D95" s="30"/>
      <c r="E95" s="30">
        <v>3238</v>
      </c>
      <c r="F95" s="36" t="s">
        <v>72</v>
      </c>
      <c r="G95" s="13">
        <v>179964.6</v>
      </c>
      <c r="H95" s="12">
        <f>'PROG. KLAS. POSEBNI DIO'!F186+'PROG. KLAS. POSEBNI DIO'!F268+'PROG. KLAS. POSEBNI DIO'!F356</f>
        <v>450000</v>
      </c>
      <c r="I95" s="12">
        <f>'PROG. KLAS. POSEBNI DIO'!G186+'PROG. KLAS. POSEBNI DIO'!G268+'PROG. KLAS. POSEBNI DIO'!G356</f>
        <v>450000</v>
      </c>
      <c r="J95" s="13">
        <f>'PROG. KLAS. POSEBNI DIO'!H186+'PROG. KLAS. POSEBNI DIO'!H268+'PROG. KLAS. POSEBNI DIO'!H356</f>
        <v>427273.45</v>
      </c>
      <c r="K95" s="13">
        <f t="shared" si="11"/>
        <v>237.42083165244719</v>
      </c>
      <c r="L95" s="13">
        <f t="shared" si="12"/>
        <v>94.949655555555552</v>
      </c>
    </row>
    <row r="96" spans="2:12">
      <c r="B96" s="30"/>
      <c r="C96" s="32"/>
      <c r="D96" s="30"/>
      <c r="E96" s="30">
        <v>3239</v>
      </c>
      <c r="F96" s="36" t="s">
        <v>73</v>
      </c>
      <c r="G96" s="13">
        <v>626668.24</v>
      </c>
      <c r="H96" s="12">
        <f>'PROG. KLAS. POSEBNI DIO'!F23+'PROG. KLAS. POSEBNI DIO'!F42+'PROG. KLAS. POSEBNI DIO'!F66+'PROG. KLAS. POSEBNI DIO'!F84+'PROG. KLAS. POSEBNI DIO'!F187+'PROG. KLAS. POSEBNI DIO'!F269+'PROG. KLAS. POSEBNI DIO'!F316+'PROG. KLAS. POSEBNI DIO'!F357</f>
        <v>1319950</v>
      </c>
      <c r="I96" s="12">
        <f>'PROG. KLAS. POSEBNI DIO'!G23+'PROG. KLAS. POSEBNI DIO'!G42+'PROG. KLAS. POSEBNI DIO'!G66+'PROG. KLAS. POSEBNI DIO'!G84+'PROG. KLAS. POSEBNI DIO'!G187+'PROG. KLAS. POSEBNI DIO'!G269+'PROG. KLAS. POSEBNI DIO'!G316+'PROG. KLAS. POSEBNI DIO'!G357</f>
        <v>1319950</v>
      </c>
      <c r="J96" s="13">
        <f>'PROG. KLAS. POSEBNI DIO'!H23+'PROG. KLAS. POSEBNI DIO'!H42+'PROG. KLAS. POSEBNI DIO'!H66+'PROG. KLAS. POSEBNI DIO'!H84+'PROG. KLAS. POSEBNI DIO'!H187+'PROG. KLAS. POSEBNI DIO'!H269+'PROG. KLAS. POSEBNI DIO'!H316+'PROG. KLAS. POSEBNI DIO'!H357</f>
        <v>529846.80000000005</v>
      </c>
      <c r="K96" s="13">
        <f t="shared" si="11"/>
        <v>84.549809002607191</v>
      </c>
      <c r="L96" s="13">
        <f t="shared" si="12"/>
        <v>40.141429599606049</v>
      </c>
    </row>
    <row r="97" spans="2:12">
      <c r="B97" s="30"/>
      <c r="C97" s="32"/>
      <c r="D97" s="30">
        <v>324</v>
      </c>
      <c r="E97" s="30"/>
      <c r="F97" s="36" t="s">
        <v>15</v>
      </c>
      <c r="G97" s="13">
        <v>4629.75</v>
      </c>
      <c r="H97" s="12">
        <f t="shared" ref="H97:J97" si="21">SUM(H98)</f>
        <v>12500</v>
      </c>
      <c r="I97" s="12">
        <f t="shared" si="21"/>
        <v>12500</v>
      </c>
      <c r="J97" s="13">
        <f t="shared" si="21"/>
        <v>13850.12</v>
      </c>
      <c r="K97" s="13">
        <f t="shared" si="11"/>
        <v>299.15481397483666</v>
      </c>
      <c r="L97" s="13">
        <f t="shared" si="12"/>
        <v>110.80096000000002</v>
      </c>
    </row>
    <row r="98" spans="2:12">
      <c r="B98" s="30"/>
      <c r="C98" s="32"/>
      <c r="D98" s="30"/>
      <c r="E98" s="30">
        <v>3241</v>
      </c>
      <c r="F98" s="36" t="s">
        <v>15</v>
      </c>
      <c r="G98" s="13">
        <v>4629.75</v>
      </c>
      <c r="H98" s="12">
        <f>'PROG. KLAS. POSEBNI DIO'!F189+'PROG. KLAS. POSEBNI DIO'!F271</f>
        <v>12500</v>
      </c>
      <c r="I98" s="12">
        <f>'PROG. KLAS. POSEBNI DIO'!G189+'PROG. KLAS. POSEBNI DIO'!G271</f>
        <v>12500</v>
      </c>
      <c r="J98" s="13">
        <f>'PROG. KLAS. POSEBNI DIO'!H189+'PROG. KLAS. POSEBNI DIO'!H271</f>
        <v>13850.12</v>
      </c>
      <c r="K98" s="13">
        <f t="shared" si="11"/>
        <v>299.15481397483666</v>
      </c>
      <c r="L98" s="13">
        <f t="shared" si="12"/>
        <v>110.80096000000002</v>
      </c>
    </row>
    <row r="99" spans="2:12" ht="25.5">
      <c r="B99" s="30"/>
      <c r="C99" s="32"/>
      <c r="D99" s="30">
        <v>325</v>
      </c>
      <c r="E99" s="30"/>
      <c r="F99" s="36" t="s">
        <v>213</v>
      </c>
      <c r="G99" s="13">
        <v>14047445.690000001</v>
      </c>
      <c r="H99" s="12">
        <f>H100</f>
        <v>27211027</v>
      </c>
      <c r="I99" s="12">
        <f t="shared" ref="I99:J99" si="22">I100</f>
        <v>27211027</v>
      </c>
      <c r="J99" s="13">
        <f t="shared" si="22"/>
        <v>15984187.25</v>
      </c>
      <c r="K99" s="13">
        <f t="shared" si="11"/>
        <v>113.78714396012019</v>
      </c>
      <c r="L99" s="13">
        <f t="shared" si="12"/>
        <v>58.741580205701169</v>
      </c>
    </row>
    <row r="100" spans="2:12" ht="25.5">
      <c r="B100" s="30"/>
      <c r="C100" s="32"/>
      <c r="D100" s="30"/>
      <c r="E100" s="30">
        <v>3251</v>
      </c>
      <c r="F100" s="36" t="s">
        <v>212</v>
      </c>
      <c r="G100" s="13">
        <v>14047445.690000001</v>
      </c>
      <c r="H100" s="12">
        <f>'PROG. KLAS. POSEBNI DIO'!F273+'PROG. KLAS. POSEBNI DIO'!F385</f>
        <v>27211027</v>
      </c>
      <c r="I100" s="12">
        <f>'PROG. KLAS. POSEBNI DIO'!G273+'PROG. KLAS. POSEBNI DIO'!G385</f>
        <v>27211027</v>
      </c>
      <c r="J100" s="13">
        <f>'PROG. KLAS. POSEBNI DIO'!H273+'PROG. KLAS. POSEBNI DIO'!H385</f>
        <v>15984187.25</v>
      </c>
      <c r="K100" s="13">
        <f t="shared" si="11"/>
        <v>113.78714396012019</v>
      </c>
      <c r="L100" s="13">
        <f t="shared" si="12"/>
        <v>58.741580205701169</v>
      </c>
    </row>
    <row r="101" spans="2:12">
      <c r="B101" s="30"/>
      <c r="C101" s="32"/>
      <c r="D101" s="30">
        <v>329</v>
      </c>
      <c r="E101" s="30"/>
      <c r="F101" s="36" t="s">
        <v>6</v>
      </c>
      <c r="G101" s="13">
        <v>70907.62000000001</v>
      </c>
      <c r="H101" s="12">
        <f t="shared" ref="H101:J101" si="23">SUM(H102:H108)</f>
        <v>860240</v>
      </c>
      <c r="I101" s="12">
        <f t="shared" si="23"/>
        <v>860240</v>
      </c>
      <c r="J101" s="13">
        <f t="shared" si="23"/>
        <v>452978.87</v>
      </c>
      <c r="K101" s="13">
        <f t="shared" si="11"/>
        <v>638.82960674748347</v>
      </c>
      <c r="L101" s="13">
        <f t="shared" si="12"/>
        <v>52.657266576769267</v>
      </c>
    </row>
    <row r="102" spans="2:12" ht="25.5">
      <c r="B102" s="30"/>
      <c r="C102" s="32"/>
      <c r="D102" s="30"/>
      <c r="E102" s="30">
        <v>3291</v>
      </c>
      <c r="F102" s="36" t="s">
        <v>177</v>
      </c>
      <c r="G102" s="13">
        <v>3867.2</v>
      </c>
      <c r="H102" s="12">
        <f>'PROG. KLAS. POSEBNI DIO'!F275</f>
        <v>10000</v>
      </c>
      <c r="I102" s="12">
        <f>'PROG. KLAS. POSEBNI DIO'!G275</f>
        <v>10000</v>
      </c>
      <c r="J102" s="13">
        <f>'PROG. KLAS. POSEBNI DIO'!H275</f>
        <v>9090.07</v>
      </c>
      <c r="K102" s="13">
        <f t="shared" si="11"/>
        <v>235.0555957798924</v>
      </c>
      <c r="L102" s="13">
        <f t="shared" si="12"/>
        <v>90.900700000000001</v>
      </c>
    </row>
    <row r="103" spans="2:12">
      <c r="B103" s="30"/>
      <c r="C103" s="32"/>
      <c r="D103" s="30"/>
      <c r="E103" s="30">
        <v>3292</v>
      </c>
      <c r="F103" s="36" t="s">
        <v>88</v>
      </c>
      <c r="G103" s="13">
        <v>16296.57</v>
      </c>
      <c r="H103" s="12">
        <f>'PROG. KLAS. POSEBNI DIO'!F191+'PROG. KLAS. POSEBNI DIO'!F276+'PROG. KLAS. POSEBNI DIO'!F387</f>
        <v>706140</v>
      </c>
      <c r="I103" s="12">
        <f>'PROG. KLAS. POSEBNI DIO'!G191+'PROG. KLAS. POSEBNI DIO'!G276+'PROG. KLAS. POSEBNI DIO'!G387</f>
        <v>706140</v>
      </c>
      <c r="J103" s="13">
        <f>'PROG. KLAS. POSEBNI DIO'!H191+'PROG. KLAS. POSEBNI DIO'!H276+'PROG. KLAS. POSEBNI DIO'!H387</f>
        <v>397811.55</v>
      </c>
      <c r="K103" s="13">
        <f t="shared" si="11"/>
        <v>2441.0753305756975</v>
      </c>
      <c r="L103" s="13">
        <f t="shared" si="12"/>
        <v>56.336073583142152</v>
      </c>
    </row>
    <row r="104" spans="2:12">
      <c r="B104" s="30"/>
      <c r="C104" s="32"/>
      <c r="D104" s="30"/>
      <c r="E104" s="30">
        <v>3293</v>
      </c>
      <c r="F104" s="36" t="s">
        <v>74</v>
      </c>
      <c r="G104" s="13">
        <v>3323.99</v>
      </c>
      <c r="H104" s="12">
        <f>'PROG. KLAS. POSEBNI DIO'!F25+'PROG. KLAS. POSEBNI DIO'!F44+'PROG. KLAS. POSEBNI DIO'!F192+'PROG. KLAS. POSEBNI DIO'!F277+'PROG. KLAS. POSEBNI DIO'!F320</f>
        <v>10500</v>
      </c>
      <c r="I104" s="12">
        <f>'PROG. KLAS. POSEBNI DIO'!G25+'PROG. KLAS. POSEBNI DIO'!G44+'PROG. KLAS. POSEBNI DIO'!G192+'PROG. KLAS. POSEBNI DIO'!G277+'PROG. KLAS. POSEBNI DIO'!G320</f>
        <v>10500</v>
      </c>
      <c r="J104" s="13">
        <f>'PROG. KLAS. POSEBNI DIO'!H25+'PROG. KLAS. POSEBNI DIO'!H44+'PROG. KLAS. POSEBNI DIO'!H192+'PROG. KLAS. POSEBNI DIO'!H277+'PROG. KLAS. POSEBNI DIO'!H320</f>
        <v>3416.04</v>
      </c>
      <c r="K104" s="13">
        <f t="shared" si="11"/>
        <v>102.76926224206451</v>
      </c>
      <c r="L104" s="13">
        <f t="shared" si="12"/>
        <v>32.533714285714289</v>
      </c>
    </row>
    <row r="105" spans="2:12">
      <c r="B105" s="30"/>
      <c r="C105" s="32"/>
      <c r="D105" s="30"/>
      <c r="E105" s="30">
        <v>3294</v>
      </c>
      <c r="F105" s="36" t="s">
        <v>178</v>
      </c>
      <c r="G105" s="13">
        <v>4627.95</v>
      </c>
      <c r="H105" s="12">
        <f>'PROG. KLAS. POSEBNI DIO'!F193+'PROG. KLAS. POSEBNI DIO'!F278</f>
        <v>10000</v>
      </c>
      <c r="I105" s="12">
        <f>'PROG. KLAS. POSEBNI DIO'!G193+'PROG. KLAS. POSEBNI DIO'!G278</f>
        <v>10000</v>
      </c>
      <c r="J105" s="13">
        <f>'PROG. KLAS. POSEBNI DIO'!H193+'PROG. KLAS. POSEBNI DIO'!H278</f>
        <v>6045.15</v>
      </c>
      <c r="K105" s="13">
        <f t="shared" si="11"/>
        <v>130.62262989012413</v>
      </c>
      <c r="L105" s="13">
        <f t="shared" si="12"/>
        <v>60.451499999999989</v>
      </c>
    </row>
    <row r="106" spans="2:12">
      <c r="B106" s="30"/>
      <c r="C106" s="32"/>
      <c r="D106" s="30"/>
      <c r="E106" s="30">
        <v>3295</v>
      </c>
      <c r="F106" s="36" t="s">
        <v>75</v>
      </c>
      <c r="G106" s="13">
        <v>29681.42</v>
      </c>
      <c r="H106" s="12">
        <f>'PROG. KLAS. POSEBNI DIO'!F194+'PROG. KLAS. POSEBNI DIO'!F279</f>
        <v>60000</v>
      </c>
      <c r="I106" s="12">
        <f>'PROG. KLAS. POSEBNI DIO'!G194+'PROG. KLAS. POSEBNI DIO'!G279</f>
        <v>60000</v>
      </c>
      <c r="J106" s="13">
        <f>'PROG. KLAS. POSEBNI DIO'!H194+'PROG. KLAS. POSEBNI DIO'!H279</f>
        <v>27312.69</v>
      </c>
      <c r="K106" s="13">
        <f t="shared" si="11"/>
        <v>92.019485590648969</v>
      </c>
      <c r="L106" s="13">
        <f t="shared" si="12"/>
        <v>45.521149999999999</v>
      </c>
    </row>
    <row r="107" spans="2:12">
      <c r="B107" s="30"/>
      <c r="C107" s="32"/>
      <c r="D107" s="30"/>
      <c r="E107" s="30">
        <v>3296</v>
      </c>
      <c r="F107" s="36" t="s">
        <v>76</v>
      </c>
      <c r="G107" s="13">
        <v>3527.32</v>
      </c>
      <c r="H107" s="12">
        <f>'PROG. KLAS. POSEBNI DIO'!F195+'PROG. KLAS. POSEBNI DIO'!F280</f>
        <v>30000</v>
      </c>
      <c r="I107" s="12">
        <f>'PROG. KLAS. POSEBNI DIO'!G195+'PROG. KLAS. POSEBNI DIO'!G280</f>
        <v>30000</v>
      </c>
      <c r="J107" s="13">
        <f>'PROG. KLAS. POSEBNI DIO'!H195+'PROG. KLAS. POSEBNI DIO'!H280</f>
        <v>600</v>
      </c>
      <c r="K107" s="13">
        <f t="shared" si="11"/>
        <v>17.010081308188653</v>
      </c>
      <c r="L107" s="13">
        <f t="shared" si="12"/>
        <v>2</v>
      </c>
    </row>
    <row r="108" spans="2:12">
      <c r="B108" s="30"/>
      <c r="C108" s="32"/>
      <c r="D108" s="30"/>
      <c r="E108" s="30">
        <v>3299</v>
      </c>
      <c r="F108" s="36" t="s">
        <v>6</v>
      </c>
      <c r="G108" s="13">
        <v>9583.17</v>
      </c>
      <c r="H108" s="12">
        <f>'PROG. KLAS. POSEBNI DIO'!F26+'PROG. KLAS. POSEBNI DIO'!F45+'PROG. KLAS. POSEBNI DIO'!F68+'PROG. KLAS. POSEBNI DIO'!F86+'PROG. KLAS. POSEBNI DIO'!F196+'PROG. KLAS. POSEBNI DIO'!F281+'PROG. KLAS. POSEBNI DIO'!F321+'PROG. KLAS. POSEBNI DIO'!F359</f>
        <v>33600</v>
      </c>
      <c r="I108" s="12">
        <f>'PROG. KLAS. POSEBNI DIO'!G26+'PROG. KLAS. POSEBNI DIO'!G45+'PROG. KLAS. POSEBNI DIO'!G68+'PROG. KLAS. POSEBNI DIO'!G86+'PROG. KLAS. POSEBNI DIO'!G196+'PROG. KLAS. POSEBNI DIO'!G281+'PROG. KLAS. POSEBNI DIO'!G321+'PROG. KLAS. POSEBNI DIO'!G359</f>
        <v>33600</v>
      </c>
      <c r="J108" s="13">
        <f>'PROG. KLAS. POSEBNI DIO'!H26+'PROG. KLAS. POSEBNI DIO'!H45+'PROG. KLAS. POSEBNI DIO'!H68+'PROG. KLAS. POSEBNI DIO'!H86+'PROG. KLAS. POSEBNI DIO'!H196+'PROG. KLAS. POSEBNI DIO'!H281+'PROG. KLAS. POSEBNI DIO'!H321+'PROG. KLAS. POSEBNI DIO'!H359</f>
        <v>8703.3700000000008</v>
      </c>
      <c r="K108" s="13">
        <f t="shared" si="11"/>
        <v>90.819321790180084</v>
      </c>
      <c r="L108" s="13">
        <f t="shared" si="12"/>
        <v>25.902886904761907</v>
      </c>
    </row>
    <row r="109" spans="2:12">
      <c r="B109" s="30"/>
      <c r="C109" s="30">
        <v>34</v>
      </c>
      <c r="D109" s="30"/>
      <c r="E109" s="30"/>
      <c r="F109" s="36" t="s">
        <v>30</v>
      </c>
      <c r="G109" s="13">
        <v>82308</v>
      </c>
      <c r="H109" s="12">
        <f t="shared" ref="H109:J109" si="24">H110</f>
        <v>261000</v>
      </c>
      <c r="I109" s="12">
        <f t="shared" si="24"/>
        <v>261000</v>
      </c>
      <c r="J109" s="13">
        <f t="shared" si="24"/>
        <v>39479.19</v>
      </c>
      <c r="K109" s="13">
        <f t="shared" si="11"/>
        <v>47.965191718909466</v>
      </c>
      <c r="L109" s="13">
        <f t="shared" si="12"/>
        <v>15.126126436781609</v>
      </c>
    </row>
    <row r="110" spans="2:12">
      <c r="B110" s="30"/>
      <c r="C110" s="32"/>
      <c r="D110" s="30">
        <v>343</v>
      </c>
      <c r="E110" s="30"/>
      <c r="F110" s="36" t="s">
        <v>7</v>
      </c>
      <c r="G110" s="13">
        <v>82308</v>
      </c>
      <c r="H110" s="12">
        <f t="shared" ref="H110:J110" si="25">SUM(H111:H114)</f>
        <v>261000</v>
      </c>
      <c r="I110" s="12">
        <f t="shared" si="25"/>
        <v>261000</v>
      </c>
      <c r="J110" s="13">
        <f t="shared" si="25"/>
        <v>39479.19</v>
      </c>
      <c r="K110" s="13">
        <f t="shared" si="11"/>
        <v>47.965191718909466</v>
      </c>
      <c r="L110" s="13">
        <f t="shared" si="12"/>
        <v>15.126126436781609</v>
      </c>
    </row>
    <row r="111" spans="2:12">
      <c r="B111" s="30"/>
      <c r="C111" s="32"/>
      <c r="D111" s="30"/>
      <c r="E111" s="30">
        <v>3431</v>
      </c>
      <c r="F111" s="36" t="s">
        <v>179</v>
      </c>
      <c r="G111" s="13">
        <v>9404.7199999999993</v>
      </c>
      <c r="H111" s="12">
        <f>'PROG. KLAS. POSEBNI DIO'!F199+'PROG. KLAS. POSEBNI DIO'!F284</f>
        <v>42500</v>
      </c>
      <c r="I111" s="12">
        <f>'PROG. KLAS. POSEBNI DIO'!G199+'PROG. KLAS. POSEBNI DIO'!G284</f>
        <v>42500</v>
      </c>
      <c r="J111" s="13">
        <f>'PROG. KLAS. POSEBNI DIO'!H199+'PROG. KLAS. POSEBNI DIO'!H284</f>
        <v>13404.49</v>
      </c>
      <c r="K111" s="13">
        <f t="shared" si="11"/>
        <v>142.52938949803928</v>
      </c>
      <c r="L111" s="13">
        <f t="shared" si="12"/>
        <v>31.539976470588233</v>
      </c>
    </row>
    <row r="112" spans="2:12" ht="25.5">
      <c r="B112" s="30"/>
      <c r="C112" s="32"/>
      <c r="D112" s="30"/>
      <c r="E112" s="30">
        <v>3432</v>
      </c>
      <c r="F112" s="36" t="s">
        <v>180</v>
      </c>
      <c r="G112" s="13">
        <v>0</v>
      </c>
      <c r="H112" s="12">
        <f>'PROG. KLAS. POSEBNI DIO'!F200+'PROG. KLAS. POSEBNI DIO'!F285</f>
        <v>0</v>
      </c>
      <c r="I112" s="12">
        <f>'PROG. KLAS. POSEBNI DIO'!G200+'PROG. KLAS. POSEBNI DIO'!G285</f>
        <v>0</v>
      </c>
      <c r="J112" s="13">
        <f>'PROG. KLAS. POSEBNI DIO'!H200+'PROG. KLAS. POSEBNI DIO'!H285</f>
        <v>15.43</v>
      </c>
      <c r="K112" s="13">
        <v>0</v>
      </c>
      <c r="L112" s="13">
        <v>0</v>
      </c>
    </row>
    <row r="113" spans="2:12">
      <c r="B113" s="30"/>
      <c r="C113" s="32"/>
      <c r="D113" s="30"/>
      <c r="E113" s="30">
        <v>3433</v>
      </c>
      <c r="F113" s="36" t="s">
        <v>77</v>
      </c>
      <c r="G113" s="13">
        <v>69670.23</v>
      </c>
      <c r="H113" s="12">
        <f>'PROG. KLAS. POSEBNI DIO'!F201+'PROG. KLAS. POSEBNI DIO'!F286</f>
        <v>210000</v>
      </c>
      <c r="I113" s="12">
        <f>'PROG. KLAS. POSEBNI DIO'!G201+'PROG. KLAS. POSEBNI DIO'!G286</f>
        <v>210000</v>
      </c>
      <c r="J113" s="13">
        <f>'PROG. KLAS. POSEBNI DIO'!H201+'PROG. KLAS. POSEBNI DIO'!H286</f>
        <v>22472.83</v>
      </c>
      <c r="K113" s="13">
        <f t="shared" si="11"/>
        <v>32.25600087727571</v>
      </c>
      <c r="L113" s="13">
        <f t="shared" si="12"/>
        <v>10.70134761904762</v>
      </c>
    </row>
    <row r="114" spans="2:12">
      <c r="B114" s="30"/>
      <c r="C114" s="32"/>
      <c r="D114" s="30"/>
      <c r="E114" s="30">
        <v>3434</v>
      </c>
      <c r="F114" s="36" t="s">
        <v>78</v>
      </c>
      <c r="G114" s="13">
        <v>3233.05</v>
      </c>
      <c r="H114" s="12">
        <f>'PROG. KLAS. POSEBNI DIO'!F202+'PROG. KLAS. POSEBNI DIO'!F287</f>
        <v>8500</v>
      </c>
      <c r="I114" s="12">
        <f>'PROG. KLAS. POSEBNI DIO'!G202+'PROG. KLAS. POSEBNI DIO'!G287</f>
        <v>8500</v>
      </c>
      <c r="J114" s="13">
        <f>'PROG. KLAS. POSEBNI DIO'!H202+'PROG. KLAS. POSEBNI DIO'!H287</f>
        <v>3586.44</v>
      </c>
      <c r="K114" s="13">
        <f t="shared" si="11"/>
        <v>110.93054546016918</v>
      </c>
      <c r="L114" s="13">
        <f t="shared" si="12"/>
        <v>42.193411764705886</v>
      </c>
    </row>
    <row r="115" spans="2:12" ht="25.5">
      <c r="B115" s="30"/>
      <c r="C115" s="30">
        <v>36</v>
      </c>
      <c r="D115" s="30"/>
      <c r="E115" s="30"/>
      <c r="F115" s="36" t="s">
        <v>214</v>
      </c>
      <c r="G115" s="13">
        <v>0</v>
      </c>
      <c r="H115" s="12">
        <f>H119+H116</f>
        <v>77500</v>
      </c>
      <c r="I115" s="12">
        <f>I119+I116</f>
        <v>77500</v>
      </c>
      <c r="J115" s="13">
        <f>J119+J116</f>
        <v>78176.75</v>
      </c>
      <c r="K115" s="13">
        <v>0</v>
      </c>
      <c r="L115" s="13">
        <f t="shared" ref="L115:L118" si="26">(J115/I115)*100</f>
        <v>100.87322580645161</v>
      </c>
    </row>
    <row r="116" spans="2:12">
      <c r="B116" s="30"/>
      <c r="C116" s="30"/>
      <c r="D116" s="30">
        <v>361</v>
      </c>
      <c r="E116" s="30"/>
      <c r="F116" s="135" t="s">
        <v>230</v>
      </c>
      <c r="G116" s="13">
        <v>0</v>
      </c>
      <c r="H116" s="12">
        <f>SUM(H117:H118)</f>
        <v>77500</v>
      </c>
      <c r="I116" s="12">
        <f>SUM(I117:I118)</f>
        <v>77500</v>
      </c>
      <c r="J116" s="13">
        <f>SUM(J117:J118)</f>
        <v>78176.75</v>
      </c>
      <c r="K116" s="13">
        <v>0</v>
      </c>
      <c r="L116" s="13">
        <f t="shared" si="26"/>
        <v>100.87322580645161</v>
      </c>
    </row>
    <row r="117" spans="2:12">
      <c r="B117" s="30"/>
      <c r="C117" s="30"/>
      <c r="D117" s="30"/>
      <c r="E117" s="30">
        <v>3611</v>
      </c>
      <c r="F117" s="135" t="s">
        <v>231</v>
      </c>
      <c r="G117" s="13">
        <v>0</v>
      </c>
      <c r="H117" s="12">
        <f>'PROG. KLAS. POSEBNI DIO'!F48</f>
        <v>20000</v>
      </c>
      <c r="I117" s="12">
        <f>'PROG. KLAS. POSEBNI DIO'!G48</f>
        <v>20000</v>
      </c>
      <c r="J117" s="13">
        <f>'PROG. KLAS. POSEBNI DIO'!H48</f>
        <v>19537.349999999999</v>
      </c>
      <c r="K117" s="13">
        <v>0</v>
      </c>
      <c r="L117" s="13">
        <f t="shared" si="26"/>
        <v>97.686749999999989</v>
      </c>
    </row>
    <row r="118" spans="2:12">
      <c r="B118" s="30"/>
      <c r="C118" s="30"/>
      <c r="D118" s="30"/>
      <c r="E118" s="30">
        <v>3612</v>
      </c>
      <c r="F118" s="135" t="s">
        <v>232</v>
      </c>
      <c r="G118" s="13">
        <v>0</v>
      </c>
      <c r="H118" s="12">
        <f>'PROG. KLAS. POSEBNI DIO'!F49</f>
        <v>57500</v>
      </c>
      <c r="I118" s="12">
        <f>'PROG. KLAS. POSEBNI DIO'!G49</f>
        <v>57500</v>
      </c>
      <c r="J118" s="13">
        <f>'PROG. KLAS. POSEBNI DIO'!H49</f>
        <v>58639.4</v>
      </c>
      <c r="K118" s="13">
        <v>0</v>
      </c>
      <c r="L118" s="13">
        <f t="shared" si="26"/>
        <v>101.98156521739131</v>
      </c>
    </row>
    <row r="119" spans="2:12" ht="25.5">
      <c r="B119" s="30"/>
      <c r="C119" s="32"/>
      <c r="D119" s="30">
        <v>362</v>
      </c>
      <c r="E119" s="30"/>
      <c r="F119" s="36" t="s">
        <v>215</v>
      </c>
      <c r="G119" s="13">
        <v>0</v>
      </c>
      <c r="H119" s="12">
        <f>SUM(H120:H121)</f>
        <v>0</v>
      </c>
      <c r="I119" s="12">
        <f t="shared" ref="I119:J119" si="27">SUM(I120:I121)</f>
        <v>0</v>
      </c>
      <c r="J119" s="13">
        <f t="shared" si="27"/>
        <v>0</v>
      </c>
      <c r="K119" s="13">
        <v>0</v>
      </c>
      <c r="L119" s="13">
        <v>0</v>
      </c>
    </row>
    <row r="120" spans="2:12" ht="25.5">
      <c r="B120" s="30"/>
      <c r="C120" s="32"/>
      <c r="D120" s="30"/>
      <c r="E120" s="30">
        <v>3621</v>
      </c>
      <c r="F120" s="36" t="s">
        <v>216</v>
      </c>
      <c r="G120" s="13">
        <v>0</v>
      </c>
      <c r="H120" s="12">
        <f>'PROG. KLAS. POSEBNI DIO'!F324</f>
        <v>0</v>
      </c>
      <c r="I120" s="12">
        <f>'PROG. KLAS. POSEBNI DIO'!G324</f>
        <v>0</v>
      </c>
      <c r="J120" s="13">
        <f>'PROG. KLAS. POSEBNI DIO'!H324</f>
        <v>0</v>
      </c>
      <c r="K120" s="13">
        <v>0</v>
      </c>
      <c r="L120" s="13">
        <v>0</v>
      </c>
    </row>
    <row r="121" spans="2:12" ht="25.5">
      <c r="B121" s="30"/>
      <c r="C121" s="32"/>
      <c r="D121" s="30"/>
      <c r="E121" s="30">
        <v>3622</v>
      </c>
      <c r="F121" s="36" t="s">
        <v>217</v>
      </c>
      <c r="G121" s="13">
        <v>0</v>
      </c>
      <c r="H121" s="12">
        <f>'PROG. KLAS. POSEBNI DIO'!F325</f>
        <v>0</v>
      </c>
      <c r="I121" s="12">
        <f>'PROG. KLAS. POSEBNI DIO'!G325</f>
        <v>0</v>
      </c>
      <c r="J121" s="13">
        <f>'PROG. KLAS. POSEBNI DIO'!H325</f>
        <v>0</v>
      </c>
      <c r="K121" s="13">
        <v>0</v>
      </c>
      <c r="L121" s="13">
        <v>0</v>
      </c>
    </row>
    <row r="122" spans="2:12" ht="25.5">
      <c r="B122" s="30"/>
      <c r="C122" s="30">
        <v>37</v>
      </c>
      <c r="D122" s="30"/>
      <c r="E122" s="30"/>
      <c r="F122" s="36" t="s">
        <v>16</v>
      </c>
      <c r="G122" s="13">
        <v>13440.68</v>
      </c>
      <c r="H122" s="12">
        <f t="shared" ref="H122:J122" si="28">H123</f>
        <v>90000</v>
      </c>
      <c r="I122" s="12">
        <f t="shared" si="28"/>
        <v>90000</v>
      </c>
      <c r="J122" s="13">
        <f t="shared" si="28"/>
        <v>15371.62</v>
      </c>
      <c r="K122" s="13">
        <f t="shared" si="11"/>
        <v>114.3663862245065</v>
      </c>
      <c r="L122" s="13">
        <f t="shared" si="12"/>
        <v>17.079577777777779</v>
      </c>
    </row>
    <row r="123" spans="2:12" ht="25.5">
      <c r="B123" s="30"/>
      <c r="C123" s="32"/>
      <c r="D123" s="30">
        <v>372</v>
      </c>
      <c r="E123" s="30"/>
      <c r="F123" s="36" t="s">
        <v>17</v>
      </c>
      <c r="G123" s="13">
        <v>13440.68</v>
      </c>
      <c r="H123" s="12">
        <f t="shared" ref="H123:J123" si="29">SUM(H124)</f>
        <v>90000</v>
      </c>
      <c r="I123" s="12">
        <f t="shared" si="29"/>
        <v>90000</v>
      </c>
      <c r="J123" s="13">
        <f t="shared" si="29"/>
        <v>15371.62</v>
      </c>
      <c r="K123" s="13">
        <f t="shared" si="11"/>
        <v>114.3663862245065</v>
      </c>
      <c r="L123" s="13">
        <f t="shared" si="12"/>
        <v>17.079577777777779</v>
      </c>
    </row>
    <row r="124" spans="2:12">
      <c r="B124" s="30"/>
      <c r="C124" s="32"/>
      <c r="D124" s="30"/>
      <c r="E124" s="30">
        <v>3721</v>
      </c>
      <c r="F124" s="36" t="s">
        <v>98</v>
      </c>
      <c r="G124" s="13">
        <v>13440.68</v>
      </c>
      <c r="H124" s="12">
        <f>'PROG. KLAS. POSEBNI DIO'!F205+'PROG. KLAS. POSEBNI DIO'!F290</f>
        <v>90000</v>
      </c>
      <c r="I124" s="12">
        <f>'PROG. KLAS. POSEBNI DIO'!G205+'PROG. KLAS. POSEBNI DIO'!G290</f>
        <v>90000</v>
      </c>
      <c r="J124" s="13">
        <f>'PROG. KLAS. POSEBNI DIO'!H205+'PROG. KLAS. POSEBNI DIO'!H290</f>
        <v>15371.62</v>
      </c>
      <c r="K124" s="13">
        <f t="shared" si="11"/>
        <v>114.3663862245065</v>
      </c>
      <c r="L124" s="13">
        <f t="shared" si="12"/>
        <v>17.079577777777779</v>
      </c>
    </row>
    <row r="125" spans="2:12">
      <c r="B125" s="30"/>
      <c r="C125" s="30">
        <v>38</v>
      </c>
      <c r="D125" s="30"/>
      <c r="E125" s="30"/>
      <c r="F125" s="36" t="s">
        <v>10</v>
      </c>
      <c r="G125" s="13">
        <v>35596.1</v>
      </c>
      <c r="H125" s="12">
        <f>H126+H128</f>
        <v>41500</v>
      </c>
      <c r="I125" s="12">
        <f>I126+I128</f>
        <v>41500</v>
      </c>
      <c r="J125" s="13">
        <f>J126+J128</f>
        <v>29274.79</v>
      </c>
      <c r="K125" s="13">
        <f t="shared" si="11"/>
        <v>82.241565789510645</v>
      </c>
      <c r="L125" s="13">
        <f t="shared" si="12"/>
        <v>70.541662650602404</v>
      </c>
    </row>
    <row r="126" spans="2:12">
      <c r="B126" s="30"/>
      <c r="C126" s="32"/>
      <c r="D126" s="30">
        <v>381</v>
      </c>
      <c r="E126" s="30"/>
      <c r="F126" s="36" t="s">
        <v>21</v>
      </c>
      <c r="G126" s="13">
        <v>0</v>
      </c>
      <c r="H126" s="12">
        <f t="shared" ref="H126:J126" si="30">SUM(H127)</f>
        <v>0</v>
      </c>
      <c r="I126" s="12">
        <f t="shared" si="30"/>
        <v>0</v>
      </c>
      <c r="J126" s="13">
        <f t="shared" si="30"/>
        <v>0</v>
      </c>
      <c r="K126" s="13">
        <v>0</v>
      </c>
      <c r="L126" s="13">
        <v>0</v>
      </c>
    </row>
    <row r="127" spans="2:12">
      <c r="B127" s="30"/>
      <c r="C127" s="32"/>
      <c r="D127" s="30"/>
      <c r="E127" s="30">
        <v>3811</v>
      </c>
      <c r="F127" s="36" t="s">
        <v>36</v>
      </c>
      <c r="G127" s="13">
        <v>0</v>
      </c>
      <c r="H127" s="12">
        <v>0</v>
      </c>
      <c r="I127" s="12">
        <v>0</v>
      </c>
      <c r="J127" s="13">
        <v>0</v>
      </c>
      <c r="K127" s="13">
        <v>0</v>
      </c>
      <c r="L127" s="13">
        <v>0</v>
      </c>
    </row>
    <row r="128" spans="2:12">
      <c r="B128" s="30"/>
      <c r="C128" s="30"/>
      <c r="D128" s="30">
        <v>383</v>
      </c>
      <c r="E128" s="30"/>
      <c r="F128" s="36" t="s">
        <v>9</v>
      </c>
      <c r="G128" s="13">
        <v>35596.1</v>
      </c>
      <c r="H128" s="12">
        <f t="shared" ref="H128:J128" si="31">SUM(H129:H131)</f>
        <v>41500</v>
      </c>
      <c r="I128" s="12">
        <f t="shared" si="31"/>
        <v>41500</v>
      </c>
      <c r="J128" s="13">
        <f t="shared" si="31"/>
        <v>29274.79</v>
      </c>
      <c r="K128" s="13">
        <f t="shared" si="11"/>
        <v>82.241565789510645</v>
      </c>
      <c r="L128" s="13">
        <f t="shared" si="12"/>
        <v>70.541662650602404</v>
      </c>
    </row>
    <row r="129" spans="2:12">
      <c r="B129" s="30"/>
      <c r="C129" s="30"/>
      <c r="D129" s="30"/>
      <c r="E129" s="30">
        <v>3831</v>
      </c>
      <c r="F129" s="36" t="s">
        <v>79</v>
      </c>
      <c r="G129" s="13">
        <v>2436.66</v>
      </c>
      <c r="H129" s="12">
        <f>'PROG. KLAS. POSEBNI DIO'!F293+'PROG. KLAS. POSEBNI DIO'!F208</f>
        <v>5000</v>
      </c>
      <c r="I129" s="12">
        <f>'PROG. KLAS. POSEBNI DIO'!G293+'PROG. KLAS. POSEBNI DIO'!G208</f>
        <v>5000</v>
      </c>
      <c r="J129" s="13">
        <f>'PROG. KLAS. POSEBNI DIO'!H293+'PROG. KLAS. POSEBNI DIO'!H208</f>
        <v>22436.66</v>
      </c>
      <c r="K129" s="13">
        <f t="shared" si="11"/>
        <v>920.79567933154408</v>
      </c>
      <c r="L129" s="13">
        <f t="shared" si="12"/>
        <v>448.73320000000001</v>
      </c>
    </row>
    <row r="130" spans="2:12">
      <c r="B130" s="30"/>
      <c r="C130" s="30"/>
      <c r="D130" s="30"/>
      <c r="E130" s="30">
        <v>3833</v>
      </c>
      <c r="F130" s="36" t="s">
        <v>80</v>
      </c>
      <c r="G130" s="13">
        <v>334.44</v>
      </c>
      <c r="H130" s="12">
        <f>'PROG. KLAS. POSEBNI DIO'!F209+'PROG. KLAS. POSEBNI DIO'!F294</f>
        <v>1500</v>
      </c>
      <c r="I130" s="12">
        <f>'PROG. KLAS. POSEBNI DIO'!G209+'PROG. KLAS. POSEBNI DIO'!G294</f>
        <v>1500</v>
      </c>
      <c r="J130" s="13">
        <f>'PROG. KLAS. POSEBNI DIO'!H209+'PROG. KLAS. POSEBNI DIO'!H294</f>
        <v>5501.47</v>
      </c>
      <c r="K130" s="13">
        <f t="shared" ref="K130:K161" si="32">(J130/G130)*100</f>
        <v>1644.9796675038872</v>
      </c>
      <c r="L130" s="13">
        <f t="shared" ref="L130:L161" si="33">(J130/I130)*100</f>
        <v>366.7646666666667</v>
      </c>
    </row>
    <row r="131" spans="2:12">
      <c r="B131" s="30"/>
      <c r="C131" s="30"/>
      <c r="D131" s="30"/>
      <c r="E131" s="30">
        <v>3834</v>
      </c>
      <c r="F131" s="36" t="s">
        <v>81</v>
      </c>
      <c r="G131" s="13">
        <v>32825</v>
      </c>
      <c r="H131" s="12">
        <f>'PROG. KLAS. POSEBNI DIO'!F210+'PROG. KLAS. POSEBNI DIO'!F295</f>
        <v>35000</v>
      </c>
      <c r="I131" s="12">
        <f>'PROG. KLAS. POSEBNI DIO'!G210+'PROG. KLAS. POSEBNI DIO'!G295</f>
        <v>35000</v>
      </c>
      <c r="J131" s="13">
        <f>'PROG. KLAS. POSEBNI DIO'!H210+'PROG. KLAS. POSEBNI DIO'!H295</f>
        <v>1336.66</v>
      </c>
      <c r="K131" s="13">
        <f t="shared" si="32"/>
        <v>4.0720792079207921</v>
      </c>
      <c r="L131" s="13">
        <f t="shared" si="33"/>
        <v>3.8190285714285719</v>
      </c>
    </row>
    <row r="132" spans="2:12" s="35" customFormat="1">
      <c r="B132" s="37">
        <v>4</v>
      </c>
      <c r="C132" s="37"/>
      <c r="D132" s="37"/>
      <c r="E132" s="37"/>
      <c r="F132" s="38" t="s">
        <v>142</v>
      </c>
      <c r="G132" s="41">
        <v>1481873.31</v>
      </c>
      <c r="H132" s="40">
        <f>H133+H136+H152+H155</f>
        <v>9903816</v>
      </c>
      <c r="I132" s="40">
        <f>I133+I136+I152+I155</f>
        <v>9903816</v>
      </c>
      <c r="J132" s="41">
        <f>J133+J136+J152+J155</f>
        <v>3914231.4299999997</v>
      </c>
      <c r="K132" s="41">
        <f t="shared" si="32"/>
        <v>264.14076045407688</v>
      </c>
      <c r="L132" s="41">
        <f t="shared" si="33"/>
        <v>39.522457101383949</v>
      </c>
    </row>
    <row r="133" spans="2:12" ht="25.5">
      <c r="B133" s="16"/>
      <c r="C133" s="16">
        <v>41</v>
      </c>
      <c r="D133" s="16"/>
      <c r="E133" s="16"/>
      <c r="F133" s="39" t="s">
        <v>143</v>
      </c>
      <c r="G133" s="13">
        <v>0</v>
      </c>
      <c r="H133" s="12">
        <f t="shared" ref="H133:J133" si="34">H134</f>
        <v>10000</v>
      </c>
      <c r="I133" s="12">
        <f t="shared" si="34"/>
        <v>10000</v>
      </c>
      <c r="J133" s="13">
        <f t="shared" si="34"/>
        <v>3682.38</v>
      </c>
      <c r="K133" s="13">
        <v>0</v>
      </c>
      <c r="L133" s="13">
        <f t="shared" si="33"/>
        <v>36.823799999999999</v>
      </c>
    </row>
    <row r="134" spans="2:12">
      <c r="B134" s="16"/>
      <c r="C134" s="16"/>
      <c r="D134" s="30">
        <v>412</v>
      </c>
      <c r="E134" s="30"/>
      <c r="F134" s="36" t="s">
        <v>19</v>
      </c>
      <c r="G134" s="13">
        <v>0</v>
      </c>
      <c r="H134" s="12">
        <f t="shared" ref="H134:J134" si="35">SUM(H135)</f>
        <v>10000</v>
      </c>
      <c r="I134" s="12">
        <f t="shared" si="35"/>
        <v>10000</v>
      </c>
      <c r="J134" s="13">
        <f t="shared" si="35"/>
        <v>3682.38</v>
      </c>
      <c r="K134" s="13">
        <v>0</v>
      </c>
      <c r="L134" s="13">
        <f t="shared" si="33"/>
        <v>36.823799999999999</v>
      </c>
    </row>
    <row r="135" spans="2:12">
      <c r="B135" s="16"/>
      <c r="C135" s="16"/>
      <c r="D135" s="30"/>
      <c r="E135" s="30">
        <v>4123</v>
      </c>
      <c r="F135" s="36" t="s">
        <v>90</v>
      </c>
      <c r="G135" s="13">
        <v>0</v>
      </c>
      <c r="H135" s="12">
        <f>'PROG. KLAS. POSEBNI DIO'!F213</f>
        <v>10000</v>
      </c>
      <c r="I135" s="12">
        <f>'PROG. KLAS. POSEBNI DIO'!G213</f>
        <v>10000</v>
      </c>
      <c r="J135" s="13">
        <f>'PROG. KLAS. POSEBNI DIO'!H213</f>
        <v>3682.38</v>
      </c>
      <c r="K135" s="13">
        <v>0</v>
      </c>
      <c r="L135" s="13">
        <f t="shared" si="33"/>
        <v>36.823799999999999</v>
      </c>
    </row>
    <row r="136" spans="2:12">
      <c r="B136" s="16"/>
      <c r="C136" s="16">
        <v>42</v>
      </c>
      <c r="D136" s="30"/>
      <c r="E136" s="30"/>
      <c r="F136" s="36" t="s">
        <v>31</v>
      </c>
      <c r="G136" s="13">
        <v>1318842.08</v>
      </c>
      <c r="H136" s="12">
        <f t="shared" ref="H136:J136" si="36">H137+H140+H146+H148+H150</f>
        <v>4413150</v>
      </c>
      <c r="I136" s="12">
        <f t="shared" si="36"/>
        <v>4264650</v>
      </c>
      <c r="J136" s="13">
        <f t="shared" si="36"/>
        <v>2333672.4699999997</v>
      </c>
      <c r="K136" s="13">
        <f t="shared" si="32"/>
        <v>176.94859038771341</v>
      </c>
      <c r="L136" s="13">
        <f t="shared" si="33"/>
        <v>54.721312886168846</v>
      </c>
    </row>
    <row r="137" spans="2:12">
      <c r="B137" s="16"/>
      <c r="C137" s="16"/>
      <c r="D137" s="30">
        <v>421</v>
      </c>
      <c r="E137" s="30"/>
      <c r="F137" s="36" t="s">
        <v>12</v>
      </c>
      <c r="G137" s="13">
        <v>83177.440000000002</v>
      </c>
      <c r="H137" s="12">
        <f>SUM(H138:H139)</f>
        <v>0</v>
      </c>
      <c r="I137" s="12">
        <f t="shared" ref="I137:J137" si="37">SUM(I138:I139)</f>
        <v>0</v>
      </c>
      <c r="J137" s="13">
        <f t="shared" si="37"/>
        <v>0</v>
      </c>
      <c r="K137" s="13">
        <f t="shared" si="32"/>
        <v>0</v>
      </c>
      <c r="L137" s="13">
        <v>0</v>
      </c>
    </row>
    <row r="138" spans="2:12">
      <c r="B138" s="16"/>
      <c r="C138" s="16"/>
      <c r="D138" s="30"/>
      <c r="E138" s="30">
        <v>4212</v>
      </c>
      <c r="F138" s="36" t="s">
        <v>91</v>
      </c>
      <c r="G138" s="13">
        <v>0</v>
      </c>
      <c r="H138" s="12">
        <v>0</v>
      </c>
      <c r="I138" s="12">
        <v>0</v>
      </c>
      <c r="J138" s="13">
        <v>0</v>
      </c>
      <c r="K138" s="13">
        <v>0</v>
      </c>
      <c r="L138" s="13">
        <v>0</v>
      </c>
    </row>
    <row r="139" spans="2:12">
      <c r="B139" s="16"/>
      <c r="C139" s="16"/>
      <c r="D139" s="30"/>
      <c r="E139" s="30">
        <v>4214</v>
      </c>
      <c r="F139" s="36" t="s">
        <v>218</v>
      </c>
      <c r="G139" s="13">
        <v>83177.440000000002</v>
      </c>
      <c r="H139" s="12">
        <f>'PROG. KLAS. POSEBNI DIO'!F216</f>
        <v>0</v>
      </c>
      <c r="I139" s="12">
        <f>'PROG. KLAS. POSEBNI DIO'!G216</f>
        <v>0</v>
      </c>
      <c r="J139" s="13">
        <f>'PROG. KLAS. POSEBNI DIO'!H216</f>
        <v>0</v>
      </c>
      <c r="K139" s="13">
        <f t="shared" si="32"/>
        <v>0</v>
      </c>
      <c r="L139" s="13">
        <v>0</v>
      </c>
    </row>
    <row r="140" spans="2:12">
      <c r="B140" s="16"/>
      <c r="C140" s="16"/>
      <c r="D140" s="30">
        <v>422</v>
      </c>
      <c r="E140" s="30"/>
      <c r="F140" s="36" t="s">
        <v>8</v>
      </c>
      <c r="G140" s="13">
        <v>1234938.06</v>
      </c>
      <c r="H140" s="12">
        <f t="shared" ref="H140:J140" si="38">SUM(H141:H145)</f>
        <v>4389650</v>
      </c>
      <c r="I140" s="12">
        <f t="shared" si="38"/>
        <v>4241150</v>
      </c>
      <c r="J140" s="13">
        <f t="shared" si="38"/>
        <v>2333356.2999999998</v>
      </c>
      <c r="K140" s="13">
        <f t="shared" si="32"/>
        <v>188.94520912247208</v>
      </c>
      <c r="L140" s="13">
        <f t="shared" si="33"/>
        <v>55.017066125932821</v>
      </c>
    </row>
    <row r="141" spans="2:12">
      <c r="B141" s="16"/>
      <c r="C141" s="16"/>
      <c r="D141" s="30"/>
      <c r="E141" s="30">
        <v>4221</v>
      </c>
      <c r="F141" s="36" t="s">
        <v>181</v>
      </c>
      <c r="G141" s="13">
        <v>77922.310000000012</v>
      </c>
      <c r="H141" s="12">
        <f>'PROG. KLAS. POSEBNI DIO'!F29+'PROG. KLAS. POSEBNI DIO'!F52+'PROG. KLAS. POSEBNI DIO'!F218+'PROG. KLAS. POSEBNI DIO'!F328+'PROG. KLAS. POSEBNI DIO'!F362</f>
        <v>182100</v>
      </c>
      <c r="I141" s="12">
        <f>'PROG. KLAS. POSEBNI DIO'!G29+'PROG. KLAS. POSEBNI DIO'!G52+'PROG. KLAS. POSEBNI DIO'!G218+'PROG. KLAS. POSEBNI DIO'!G328+'PROG. KLAS. POSEBNI DIO'!G362</f>
        <v>182100</v>
      </c>
      <c r="J141" s="13">
        <f>'PROG. KLAS. POSEBNI DIO'!H29+'PROG. KLAS. POSEBNI DIO'!H52+'PROG. KLAS. POSEBNI DIO'!H218+'PROG. KLAS. POSEBNI DIO'!H328+'PROG. KLAS. POSEBNI DIO'!H362</f>
        <v>79193.58</v>
      </c>
      <c r="K141" s="13">
        <f t="shared" si="32"/>
        <v>101.63145830764</v>
      </c>
      <c r="L141" s="13">
        <f t="shared" si="33"/>
        <v>43.489060955518951</v>
      </c>
    </row>
    <row r="142" spans="2:12">
      <c r="B142" s="16"/>
      <c r="C142" s="16"/>
      <c r="D142" s="30"/>
      <c r="E142" s="30">
        <v>4222</v>
      </c>
      <c r="F142" s="36" t="s">
        <v>92</v>
      </c>
      <c r="G142" s="13">
        <v>3506.13</v>
      </c>
      <c r="H142" s="12">
        <f>'PROG. KLAS. POSEBNI DIO'!F219+'PROG. KLAS. POSEBNI DIO'!F363</f>
        <v>30000</v>
      </c>
      <c r="I142" s="12">
        <f>'PROG. KLAS. POSEBNI DIO'!G219+'PROG. KLAS. POSEBNI DIO'!G363</f>
        <v>30000</v>
      </c>
      <c r="J142" s="13">
        <f>'PROG. KLAS. POSEBNI DIO'!H219+'PROG. KLAS. POSEBNI DIO'!H363</f>
        <v>13050</v>
      </c>
      <c r="K142" s="13">
        <f t="shared" si="32"/>
        <v>372.20525194445156</v>
      </c>
      <c r="L142" s="13">
        <f t="shared" si="33"/>
        <v>43.5</v>
      </c>
    </row>
    <row r="143" spans="2:12">
      <c r="B143" s="16"/>
      <c r="C143" s="16"/>
      <c r="D143" s="30"/>
      <c r="E143" s="30">
        <v>4223</v>
      </c>
      <c r="F143" s="36" t="s">
        <v>93</v>
      </c>
      <c r="G143" s="13">
        <v>10448.64</v>
      </c>
      <c r="H143" s="12">
        <f>'PROG. KLAS. POSEBNI DIO'!F220+'PROG. KLAS. POSEBNI DIO'!F364</f>
        <v>35000</v>
      </c>
      <c r="I143" s="12">
        <f>'PROG. KLAS. POSEBNI DIO'!G220+'PROG. KLAS. POSEBNI DIO'!G364</f>
        <v>35000</v>
      </c>
      <c r="J143" s="13">
        <f>'PROG. KLAS. POSEBNI DIO'!H220+'PROG. KLAS. POSEBNI DIO'!H364</f>
        <v>7523.75</v>
      </c>
      <c r="K143" s="13">
        <f t="shared" si="32"/>
        <v>72.006978898689212</v>
      </c>
      <c r="L143" s="13">
        <f t="shared" si="33"/>
        <v>21.496428571428574</v>
      </c>
    </row>
    <row r="144" spans="2:12">
      <c r="B144" s="16"/>
      <c r="C144" s="16"/>
      <c r="D144" s="30"/>
      <c r="E144" s="30">
        <v>4224</v>
      </c>
      <c r="F144" s="36" t="s">
        <v>94</v>
      </c>
      <c r="G144" s="13">
        <v>1068500.27</v>
      </c>
      <c r="H144" s="12">
        <f>'PROG. KLAS. POSEBNI DIO'!F30+'PROG. KLAS. POSEBNI DIO'!F53+'PROG. KLAS. POSEBNI DIO'!F71+'PROG. KLAS. POSEBNI DIO'!F89+'PROG. KLAS. POSEBNI DIO'!F94+'PROG. KLAS. POSEBNI DIO'!F221+'PROG. KLAS. POSEBNI DIO'!F329+'PROG. KLAS. POSEBNI DIO'!F365+'PROG. KLAS. POSEBNI DIO'!F373</f>
        <v>3757550</v>
      </c>
      <c r="I144" s="12">
        <f>'PROG. KLAS. POSEBNI DIO'!G30+'PROG. KLAS. POSEBNI DIO'!G53+'PROG. KLAS. POSEBNI DIO'!G71+'PROG. KLAS. POSEBNI DIO'!G89+'PROG. KLAS. POSEBNI DIO'!G94+'PROG. KLAS. POSEBNI DIO'!G221+'PROG. KLAS. POSEBNI DIO'!G329+'PROG. KLAS. POSEBNI DIO'!G365+'PROG. KLAS. POSEBNI DIO'!G373</f>
        <v>3609050</v>
      </c>
      <c r="J144" s="13">
        <f>'PROG. KLAS. POSEBNI DIO'!H30+'PROG. KLAS. POSEBNI DIO'!H53+'PROG. KLAS. POSEBNI DIO'!H71+'PROG. KLAS. POSEBNI DIO'!H89+'PROG. KLAS. POSEBNI DIO'!H94+'PROG. KLAS. POSEBNI DIO'!H221+'PROG. KLAS. POSEBNI DIO'!H329+'PROG. KLAS. POSEBNI DIO'!H365+'PROG. KLAS. POSEBNI DIO'!H373</f>
        <v>2099027.9699999997</v>
      </c>
      <c r="K144" s="13">
        <f t="shared" si="32"/>
        <v>196.44618058917288</v>
      </c>
      <c r="L144" s="13">
        <f t="shared" si="33"/>
        <v>58.160124409470626</v>
      </c>
    </row>
    <row r="145" spans="2:12">
      <c r="B145" s="16"/>
      <c r="C145" s="16"/>
      <c r="D145" s="30"/>
      <c r="E145" s="30">
        <v>4227</v>
      </c>
      <c r="F145" s="36" t="s">
        <v>182</v>
      </c>
      <c r="G145" s="13">
        <v>74560.709999999992</v>
      </c>
      <c r="H145" s="12">
        <f>'PROG. KLAS. POSEBNI DIO'!F222+'PROG. KLAS. POSEBNI DIO'!F330+'PROG. KLAS. POSEBNI DIO'!F366+'PROG. KLAS. POSEBNI DIO'!F95</f>
        <v>385000</v>
      </c>
      <c r="I145" s="12">
        <f>'PROG. KLAS. POSEBNI DIO'!G222+'PROG. KLAS. POSEBNI DIO'!G330+'PROG. KLAS. POSEBNI DIO'!G366+'PROG. KLAS. POSEBNI DIO'!G95</f>
        <v>385000</v>
      </c>
      <c r="J145" s="13">
        <f>'PROG. KLAS. POSEBNI DIO'!H95+'PROG. KLAS. POSEBNI DIO'!H222+'PROG. KLAS. POSEBNI DIO'!H330+'PROG. KLAS. POSEBNI DIO'!H366</f>
        <v>134561</v>
      </c>
      <c r="K145" s="13">
        <f t="shared" si="32"/>
        <v>180.47172565819184</v>
      </c>
      <c r="L145" s="13">
        <f t="shared" si="33"/>
        <v>34.950909090909093</v>
      </c>
    </row>
    <row r="146" spans="2:12">
      <c r="B146" s="16"/>
      <c r="C146" s="16"/>
      <c r="D146" s="30">
        <v>423</v>
      </c>
      <c r="E146" s="30"/>
      <c r="F146" s="36" t="s">
        <v>32</v>
      </c>
      <c r="G146" s="13">
        <v>0</v>
      </c>
      <c r="H146" s="12">
        <f t="shared" ref="H146:J146" si="39">H147</f>
        <v>0</v>
      </c>
      <c r="I146" s="12">
        <f t="shared" si="39"/>
        <v>0</v>
      </c>
      <c r="J146" s="13">
        <f t="shared" si="39"/>
        <v>0</v>
      </c>
      <c r="K146" s="13">
        <v>0</v>
      </c>
      <c r="L146" s="13">
        <v>0</v>
      </c>
    </row>
    <row r="147" spans="2:12">
      <c r="B147" s="16"/>
      <c r="C147" s="16"/>
      <c r="D147" s="30"/>
      <c r="E147" s="30">
        <v>4231</v>
      </c>
      <c r="F147" s="36" t="s">
        <v>63</v>
      </c>
      <c r="G147" s="13">
        <v>0</v>
      </c>
      <c r="H147" s="12">
        <f>'PROG. KLAS. POSEBNI DIO'!F224</f>
        <v>0</v>
      </c>
      <c r="I147" s="12">
        <f>'PROG. KLAS. POSEBNI DIO'!G224</f>
        <v>0</v>
      </c>
      <c r="J147" s="13">
        <f>'PROG. KLAS. POSEBNI DIO'!H224</f>
        <v>0</v>
      </c>
      <c r="K147" s="13">
        <v>0</v>
      </c>
      <c r="L147" s="13">
        <v>0</v>
      </c>
    </row>
    <row r="148" spans="2:12" ht="25.5">
      <c r="B148" s="16"/>
      <c r="C148" s="16"/>
      <c r="D148" s="30">
        <v>424</v>
      </c>
      <c r="E148" s="30"/>
      <c r="F148" s="36" t="s">
        <v>20</v>
      </c>
      <c r="G148" s="13">
        <v>726.58</v>
      </c>
      <c r="H148" s="12">
        <f t="shared" ref="H148:J148" si="40">H149</f>
        <v>3500</v>
      </c>
      <c r="I148" s="12">
        <f t="shared" si="40"/>
        <v>3500</v>
      </c>
      <c r="J148" s="13">
        <f t="shared" si="40"/>
        <v>316.17</v>
      </c>
      <c r="K148" s="13">
        <f t="shared" si="32"/>
        <v>43.514822868782517</v>
      </c>
      <c r="L148" s="13">
        <f t="shared" si="33"/>
        <v>9.0334285714285709</v>
      </c>
    </row>
    <row r="149" spans="2:12">
      <c r="B149" s="16"/>
      <c r="C149" s="16"/>
      <c r="D149" s="30"/>
      <c r="E149" s="30">
        <v>4241</v>
      </c>
      <c r="F149" s="36" t="s">
        <v>95</v>
      </c>
      <c r="G149" s="13">
        <v>726.58</v>
      </c>
      <c r="H149" s="12">
        <f>'PROG. KLAS. POSEBNI DIO'!F226</f>
        <v>3500</v>
      </c>
      <c r="I149" s="12">
        <f>'PROG. KLAS. POSEBNI DIO'!G226</f>
        <v>3500</v>
      </c>
      <c r="J149" s="13">
        <f>'PROG. KLAS. POSEBNI DIO'!H226</f>
        <v>316.17</v>
      </c>
      <c r="K149" s="13">
        <f t="shared" si="32"/>
        <v>43.514822868782517</v>
      </c>
      <c r="L149" s="13">
        <f t="shared" si="33"/>
        <v>9.0334285714285709</v>
      </c>
    </row>
    <row r="150" spans="2:12">
      <c r="B150" s="16"/>
      <c r="C150" s="16"/>
      <c r="D150" s="30">
        <v>426</v>
      </c>
      <c r="E150" s="30"/>
      <c r="F150" s="36" t="s">
        <v>18</v>
      </c>
      <c r="G150" s="13">
        <v>0</v>
      </c>
      <c r="H150" s="12">
        <f t="shared" ref="H150:J150" si="41">H151</f>
        <v>20000</v>
      </c>
      <c r="I150" s="12">
        <f t="shared" si="41"/>
        <v>20000</v>
      </c>
      <c r="J150" s="13">
        <f t="shared" si="41"/>
        <v>0</v>
      </c>
      <c r="K150" s="13">
        <v>0</v>
      </c>
      <c r="L150" s="13">
        <f t="shared" si="33"/>
        <v>0</v>
      </c>
    </row>
    <row r="151" spans="2:12">
      <c r="B151" s="16"/>
      <c r="C151" s="16"/>
      <c r="D151" s="30"/>
      <c r="E151" s="30">
        <v>4264</v>
      </c>
      <c r="F151" s="36" t="s">
        <v>96</v>
      </c>
      <c r="G151" s="13">
        <v>0</v>
      </c>
      <c r="H151" s="12">
        <f>'PROG. KLAS. POSEBNI DIO'!F228</f>
        <v>20000</v>
      </c>
      <c r="I151" s="12">
        <f>'PROG. KLAS. POSEBNI DIO'!G228</f>
        <v>20000</v>
      </c>
      <c r="J151" s="13">
        <f>'PROG. KLAS. POSEBNI DIO'!H228</f>
        <v>0</v>
      </c>
      <c r="K151" s="13">
        <v>0</v>
      </c>
      <c r="L151" s="13">
        <f t="shared" si="33"/>
        <v>0</v>
      </c>
    </row>
    <row r="152" spans="2:12" ht="25.5">
      <c r="B152" s="16"/>
      <c r="C152" s="16">
        <v>43</v>
      </c>
      <c r="D152" s="30"/>
      <c r="E152" s="30"/>
      <c r="F152" s="36" t="s">
        <v>183</v>
      </c>
      <c r="G152" s="13">
        <v>0</v>
      </c>
      <c r="H152" s="12">
        <f>H153</f>
        <v>0</v>
      </c>
      <c r="I152" s="12">
        <f>I153</f>
        <v>0</v>
      </c>
      <c r="J152" s="13">
        <f>J153</f>
        <v>0</v>
      </c>
      <c r="K152" s="13">
        <v>0</v>
      </c>
      <c r="L152" s="13">
        <v>0</v>
      </c>
    </row>
    <row r="153" spans="2:12">
      <c r="B153" s="16"/>
      <c r="C153" s="16"/>
      <c r="D153" s="30">
        <v>431</v>
      </c>
      <c r="E153" s="30"/>
      <c r="F153" s="36" t="s">
        <v>184</v>
      </c>
      <c r="G153" s="13">
        <v>0</v>
      </c>
      <c r="H153" s="12">
        <f t="shared" ref="H153:J153" si="42">H154</f>
        <v>0</v>
      </c>
      <c r="I153" s="12">
        <f t="shared" si="42"/>
        <v>0</v>
      </c>
      <c r="J153" s="13">
        <f t="shared" si="42"/>
        <v>0</v>
      </c>
      <c r="K153" s="13">
        <v>0</v>
      </c>
      <c r="L153" s="13">
        <v>0</v>
      </c>
    </row>
    <row r="154" spans="2:12" ht="25.5">
      <c r="B154" s="16"/>
      <c r="C154" s="16"/>
      <c r="D154" s="30"/>
      <c r="E154" s="30">
        <v>4312</v>
      </c>
      <c r="F154" s="36" t="s">
        <v>185</v>
      </c>
      <c r="G154" s="13">
        <v>0</v>
      </c>
      <c r="H154" s="12">
        <v>0</v>
      </c>
      <c r="I154" s="12">
        <v>0</v>
      </c>
      <c r="J154" s="13">
        <v>0</v>
      </c>
      <c r="K154" s="13">
        <v>0</v>
      </c>
      <c r="L154" s="13">
        <v>0</v>
      </c>
    </row>
    <row r="155" spans="2:12" ht="25.5">
      <c r="B155" s="16"/>
      <c r="C155" s="16">
        <v>45</v>
      </c>
      <c r="D155" s="30"/>
      <c r="E155" s="30"/>
      <c r="F155" s="36" t="s">
        <v>14</v>
      </c>
      <c r="G155" s="13">
        <v>163031.23000000001</v>
      </c>
      <c r="H155" s="12">
        <f t="shared" ref="H155:J155" si="43">H156+H158+H160</f>
        <v>5480666</v>
      </c>
      <c r="I155" s="12">
        <f t="shared" si="43"/>
        <v>5629166</v>
      </c>
      <c r="J155" s="13">
        <f t="shared" si="43"/>
        <v>1576876.58</v>
      </c>
      <c r="K155" s="13">
        <f t="shared" si="32"/>
        <v>967.22362948497653</v>
      </c>
      <c r="L155" s="13">
        <f t="shared" si="33"/>
        <v>28.012614657304475</v>
      </c>
    </row>
    <row r="156" spans="2:12">
      <c r="B156" s="16"/>
      <c r="C156" s="16"/>
      <c r="D156" s="30">
        <v>451</v>
      </c>
      <c r="E156" s="30"/>
      <c r="F156" s="36" t="s">
        <v>11</v>
      </c>
      <c r="G156" s="13">
        <v>111374.35</v>
      </c>
      <c r="H156" s="12">
        <f t="shared" ref="H156:J156" si="44">H157</f>
        <v>5430666</v>
      </c>
      <c r="I156" s="12">
        <f t="shared" si="44"/>
        <v>5579166</v>
      </c>
      <c r="J156" s="13">
        <f t="shared" si="44"/>
        <v>1532937.77</v>
      </c>
      <c r="K156" s="13">
        <f t="shared" si="32"/>
        <v>1376.3831348959611</v>
      </c>
      <c r="L156" s="13">
        <f t="shared" si="33"/>
        <v>27.476109690946636</v>
      </c>
    </row>
    <row r="157" spans="2:12">
      <c r="B157" s="16"/>
      <c r="C157" s="16"/>
      <c r="D157" s="30"/>
      <c r="E157" s="30">
        <v>4511</v>
      </c>
      <c r="F157" s="36" t="s">
        <v>11</v>
      </c>
      <c r="G157" s="13">
        <v>111374.35</v>
      </c>
      <c r="H157" s="12">
        <f>'PROG. KLAS. POSEBNI DIO'!F98+'PROG. KLAS. POSEBNI DIO'!F147+'PROG. KLAS. POSEBNI DIO'!F151+'PROG. KLAS. POSEBNI DIO'!F155+'PROG. KLAS. POSEBNI DIO'!F231+'PROG. KLAS. POSEBNI DIO'!F333</f>
        <v>5430666</v>
      </c>
      <c r="I157" s="12">
        <f>'PROG. KLAS. POSEBNI DIO'!G98+'PROG. KLAS. POSEBNI DIO'!G147+'PROG. KLAS. POSEBNI DIO'!G151+'PROG. KLAS. POSEBNI DIO'!G155+'PROG. KLAS. POSEBNI DIO'!G231+'PROG. KLAS. POSEBNI DIO'!G333</f>
        <v>5579166</v>
      </c>
      <c r="J157" s="13">
        <f>'PROG. KLAS. POSEBNI DIO'!H98+'PROG. KLAS. POSEBNI DIO'!H147+'PROG. KLAS. POSEBNI DIO'!H151+'PROG. KLAS. POSEBNI DIO'!H155+'PROG. KLAS. POSEBNI DIO'!H231+'PROG. KLAS. POSEBNI DIO'!H333</f>
        <v>1532937.77</v>
      </c>
      <c r="K157" s="13">
        <f t="shared" si="32"/>
        <v>1376.3831348959611</v>
      </c>
      <c r="L157" s="13">
        <f t="shared" si="33"/>
        <v>27.476109690946636</v>
      </c>
    </row>
    <row r="158" spans="2:12">
      <c r="B158" s="16"/>
      <c r="C158" s="16"/>
      <c r="D158" s="30">
        <v>452</v>
      </c>
      <c r="E158" s="30"/>
      <c r="F158" s="36" t="s">
        <v>89</v>
      </c>
      <c r="G158" s="13">
        <v>48510</v>
      </c>
      <c r="H158" s="12">
        <f t="shared" ref="H158:J158" si="45">H159</f>
        <v>50000</v>
      </c>
      <c r="I158" s="12">
        <f t="shared" si="45"/>
        <v>50000</v>
      </c>
      <c r="J158" s="13">
        <f t="shared" si="45"/>
        <v>2582.56</v>
      </c>
      <c r="K158" s="13">
        <f t="shared" si="32"/>
        <v>5.3237682951968663</v>
      </c>
      <c r="L158" s="13">
        <f t="shared" si="33"/>
        <v>5.1651199999999999</v>
      </c>
    </row>
    <row r="159" spans="2:12">
      <c r="B159" s="16"/>
      <c r="C159" s="16"/>
      <c r="D159" s="30"/>
      <c r="E159" s="30">
        <v>4521</v>
      </c>
      <c r="F159" s="36" t="s">
        <v>89</v>
      </c>
      <c r="G159" s="13">
        <v>48510</v>
      </c>
      <c r="H159" s="12">
        <f>'PROG. KLAS. POSEBNI DIO'!F233</f>
        <v>50000</v>
      </c>
      <c r="I159" s="12">
        <f>'PROG. KLAS. POSEBNI DIO'!G233</f>
        <v>50000</v>
      </c>
      <c r="J159" s="13">
        <f>'PROG. KLAS. POSEBNI DIO'!H233</f>
        <v>2582.56</v>
      </c>
      <c r="K159" s="13">
        <f t="shared" si="32"/>
        <v>5.3237682951968663</v>
      </c>
      <c r="L159" s="13">
        <f t="shared" si="33"/>
        <v>5.1651199999999999</v>
      </c>
    </row>
    <row r="160" spans="2:12">
      <c r="B160" s="16"/>
      <c r="C160" s="16"/>
      <c r="D160" s="30">
        <v>454</v>
      </c>
      <c r="E160" s="30"/>
      <c r="F160" s="36" t="s">
        <v>105</v>
      </c>
      <c r="G160" s="13">
        <v>3146.88</v>
      </c>
      <c r="H160" s="12">
        <f t="shared" ref="H160:J160" si="46">H161</f>
        <v>0</v>
      </c>
      <c r="I160" s="12">
        <f t="shared" si="46"/>
        <v>0</v>
      </c>
      <c r="J160" s="13">
        <f t="shared" si="46"/>
        <v>41356.25</v>
      </c>
      <c r="K160" s="13">
        <f t="shared" si="32"/>
        <v>1314.1985077282895</v>
      </c>
      <c r="L160" s="13">
        <v>0</v>
      </c>
    </row>
    <row r="161" spans="2:12">
      <c r="B161" s="16"/>
      <c r="C161" s="16"/>
      <c r="D161" s="30"/>
      <c r="E161" s="30">
        <v>4541</v>
      </c>
      <c r="F161" s="36" t="s">
        <v>105</v>
      </c>
      <c r="G161" s="13">
        <v>3146.88</v>
      </c>
      <c r="H161" s="12">
        <f>'PROG. KLAS. POSEBNI DIO'!F235</f>
        <v>0</v>
      </c>
      <c r="I161" s="12">
        <f>'PROG. KLAS. POSEBNI DIO'!G235</f>
        <v>0</v>
      </c>
      <c r="J161" s="13">
        <f>'PROG. KLAS. POSEBNI DIO'!H235</f>
        <v>41356.25</v>
      </c>
      <c r="K161" s="13">
        <f t="shared" si="32"/>
        <v>1314.1985077282895</v>
      </c>
      <c r="L161" s="13">
        <v>0</v>
      </c>
    </row>
  </sheetData>
  <mergeCells count="7">
    <mergeCell ref="B61:F61"/>
    <mergeCell ref="B2:L2"/>
    <mergeCell ref="B4:L4"/>
    <mergeCell ref="B6:L6"/>
    <mergeCell ref="B8:F8"/>
    <mergeCell ref="B9:F9"/>
    <mergeCell ref="B60:F60"/>
  </mergeCells>
  <pageMargins left="0.7" right="0.7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958F-886F-4F6B-BBAE-15FF9D9CF30B}">
  <sheetPr>
    <pageSetUpPr fitToPage="1"/>
  </sheetPr>
  <dimension ref="B1:N40"/>
  <sheetViews>
    <sheetView zoomScale="85" zoomScaleNormal="85" workbookViewId="0">
      <selection activeCell="B19" sqref="B19"/>
    </sheetView>
  </sheetViews>
  <sheetFormatPr defaultRowHeight="15"/>
  <cols>
    <col min="1" max="1" width="9.140625" style="3"/>
    <col min="2" max="2" width="35.5703125" style="3" bestFit="1" customWidth="1"/>
    <col min="3" max="3" width="24.28515625" style="3" bestFit="1" customWidth="1"/>
    <col min="4" max="4" width="17" style="3" bestFit="1" customWidth="1"/>
    <col min="5" max="5" width="19.42578125" style="3" bestFit="1" customWidth="1"/>
    <col min="6" max="6" width="24.28515625" style="3" bestFit="1" customWidth="1"/>
    <col min="7" max="8" width="9.42578125" style="3" bestFit="1" customWidth="1"/>
    <col min="9" max="16384" width="9.140625" style="3"/>
  </cols>
  <sheetData>
    <row r="1" spans="2:14" ht="18">
      <c r="B1" s="1"/>
      <c r="C1" s="1"/>
      <c r="D1" s="1"/>
      <c r="E1" s="1"/>
      <c r="F1" s="2"/>
      <c r="G1" s="2"/>
      <c r="H1" s="2"/>
    </row>
    <row r="2" spans="2:14" ht="15.75" customHeight="1">
      <c r="B2" s="93" t="s">
        <v>144</v>
      </c>
      <c r="C2" s="93"/>
      <c r="D2" s="93"/>
      <c r="E2" s="93"/>
      <c r="F2" s="93"/>
      <c r="G2" s="93"/>
      <c r="H2" s="93"/>
    </row>
    <row r="3" spans="2:14" ht="18">
      <c r="B3" s="62"/>
      <c r="C3" s="62"/>
      <c r="D3" s="62"/>
      <c r="E3" s="62"/>
      <c r="F3" s="63"/>
      <c r="G3" s="63"/>
      <c r="H3" s="63"/>
    </row>
    <row r="4" spans="2:14" ht="38.25">
      <c r="B4" s="5" t="s">
        <v>108</v>
      </c>
      <c r="C4" s="5" t="s">
        <v>208</v>
      </c>
      <c r="D4" s="5" t="s">
        <v>222</v>
      </c>
      <c r="E4" s="5" t="s">
        <v>223</v>
      </c>
      <c r="F4" s="5" t="s">
        <v>224</v>
      </c>
      <c r="G4" s="5" t="s">
        <v>114</v>
      </c>
      <c r="H4" s="5" t="s">
        <v>109</v>
      </c>
    </row>
    <row r="5" spans="2:14">
      <c r="B5" s="5">
        <v>1</v>
      </c>
      <c r="C5" s="5">
        <v>2</v>
      </c>
      <c r="D5" s="5">
        <v>3</v>
      </c>
      <c r="E5" s="5">
        <v>4</v>
      </c>
      <c r="F5" s="5">
        <v>5</v>
      </c>
      <c r="G5" s="5" t="s">
        <v>48</v>
      </c>
      <c r="H5" s="5" t="s">
        <v>49</v>
      </c>
    </row>
    <row r="6" spans="2:14">
      <c r="B6" s="14" t="s">
        <v>145</v>
      </c>
      <c r="C6" s="49">
        <v>52907725.179999992</v>
      </c>
      <c r="D6" s="44">
        <f>D7+D9+D11+D13+D17+D19</f>
        <v>109461293</v>
      </c>
      <c r="E6" s="44">
        <f>E7+E9+E11+E13+E17+E19</f>
        <v>109461293</v>
      </c>
      <c r="F6" s="49">
        <f>F7+F9+F11+F13+F17+F19</f>
        <v>57920749.980000004</v>
      </c>
      <c r="G6" s="41">
        <f>(F6/C6)*100</f>
        <v>109.47503371756196</v>
      </c>
      <c r="H6" s="41">
        <f>(F6/E6)*100</f>
        <v>52.914366706777351</v>
      </c>
    </row>
    <row r="7" spans="2:14">
      <c r="B7" s="14" t="s">
        <v>116</v>
      </c>
      <c r="C7" s="41">
        <v>1569230.75</v>
      </c>
      <c r="D7" s="40">
        <f>D8</f>
        <v>4632640</v>
      </c>
      <c r="E7" s="40">
        <f>E8</f>
        <v>4632640</v>
      </c>
      <c r="F7" s="41">
        <f>F8</f>
        <v>1858232.3</v>
      </c>
      <c r="G7" s="41">
        <f t="shared" ref="G7:G35" si="0">(F7/C7)*100</f>
        <v>118.41676566687214</v>
      </c>
      <c r="H7" s="41">
        <f t="shared" ref="H7:H35" si="1">(F7/E7)*100</f>
        <v>40.11173542515715</v>
      </c>
    </row>
    <row r="8" spans="2:14" s="77" customFormat="1">
      <c r="B8" s="76" t="s">
        <v>117</v>
      </c>
      <c r="C8" s="13">
        <v>1569230.75</v>
      </c>
      <c r="D8" s="12">
        <v>4632640</v>
      </c>
      <c r="E8" s="12">
        <v>4632640</v>
      </c>
      <c r="F8" s="13">
        <v>1858232.3</v>
      </c>
      <c r="G8" s="13">
        <f t="shared" si="0"/>
        <v>118.41676566687214</v>
      </c>
      <c r="H8" s="13">
        <f t="shared" si="1"/>
        <v>40.11173542515715</v>
      </c>
    </row>
    <row r="9" spans="2:14">
      <c r="B9" s="14" t="s">
        <v>118</v>
      </c>
      <c r="C9" s="49">
        <v>1225272.5900000001</v>
      </c>
      <c r="D9" s="44">
        <f>D10</f>
        <v>2517545</v>
      </c>
      <c r="E9" s="44">
        <f>E10</f>
        <v>2517545</v>
      </c>
      <c r="F9" s="49">
        <f>F10</f>
        <v>1160150.3800000001</v>
      </c>
      <c r="G9" s="41">
        <f t="shared" si="0"/>
        <v>94.685083912633687</v>
      </c>
      <c r="H9" s="41">
        <f t="shared" si="1"/>
        <v>46.082607460839832</v>
      </c>
    </row>
    <row r="10" spans="2:14" s="77" customFormat="1">
      <c r="B10" s="78" t="s">
        <v>119</v>
      </c>
      <c r="C10" s="13">
        <v>1225272.5900000001</v>
      </c>
      <c r="D10" s="12">
        <v>2517545</v>
      </c>
      <c r="E10" s="12">
        <v>2517545</v>
      </c>
      <c r="F10" s="52">
        <v>1160150.3800000001</v>
      </c>
      <c r="G10" s="13">
        <f t="shared" si="0"/>
        <v>94.685083912633687</v>
      </c>
      <c r="H10" s="13">
        <f t="shared" si="1"/>
        <v>46.082607460839832</v>
      </c>
      <c r="N10" s="88"/>
    </row>
    <row r="11" spans="2:14">
      <c r="B11" s="14" t="s">
        <v>156</v>
      </c>
      <c r="C11" s="49">
        <v>49989036.68</v>
      </c>
      <c r="D11" s="44">
        <f>SUM(D12:D12)</f>
        <v>99272527</v>
      </c>
      <c r="E11" s="44">
        <f>SUM(E12:E12)</f>
        <v>99272527</v>
      </c>
      <c r="F11" s="49">
        <f>SUM(F12:F12)</f>
        <v>53553913.880000003</v>
      </c>
      <c r="G11" s="41">
        <f t="shared" si="0"/>
        <v>107.13131805843794</v>
      </c>
      <c r="H11" s="41">
        <f t="shared" si="1"/>
        <v>53.946359076766527</v>
      </c>
    </row>
    <row r="12" spans="2:14" s="77" customFormat="1">
      <c r="B12" s="78" t="s">
        <v>206</v>
      </c>
      <c r="C12" s="13">
        <v>49989036.68</v>
      </c>
      <c r="D12" s="12">
        <v>99272527</v>
      </c>
      <c r="E12" s="12">
        <v>99272527</v>
      </c>
      <c r="F12" s="52">
        <v>53553913.880000003</v>
      </c>
      <c r="G12" s="13">
        <f t="shared" si="0"/>
        <v>107.13131805843794</v>
      </c>
      <c r="H12" s="13">
        <f t="shared" si="1"/>
        <v>53.946359076766527</v>
      </c>
    </row>
    <row r="13" spans="2:14">
      <c r="B13" s="14" t="s">
        <v>157</v>
      </c>
      <c r="C13" s="49">
        <v>28769.119999999999</v>
      </c>
      <c r="D13" s="44">
        <f>SUM(D14:D16)</f>
        <v>2718581</v>
      </c>
      <c r="E13" s="44">
        <f>SUM(E14:E16)</f>
        <v>2718581</v>
      </c>
      <c r="F13" s="49">
        <f>SUM(F14:F16)</f>
        <v>1206663.6100000001</v>
      </c>
      <c r="G13" s="41">
        <f t="shared" si="0"/>
        <v>4194.3014245830254</v>
      </c>
      <c r="H13" s="41">
        <f t="shared" si="1"/>
        <v>44.385788394754471</v>
      </c>
    </row>
    <row r="14" spans="2:14" ht="38.25">
      <c r="B14" s="78" t="s">
        <v>233</v>
      </c>
      <c r="C14" s="139">
        <v>0</v>
      </c>
      <c r="D14" s="140">
        <v>1745667</v>
      </c>
      <c r="E14" s="140">
        <v>1745667</v>
      </c>
      <c r="F14" s="139">
        <v>771910.16</v>
      </c>
      <c r="G14" s="13">
        <v>0</v>
      </c>
      <c r="H14" s="13">
        <f t="shared" si="1"/>
        <v>44.218637346068867</v>
      </c>
    </row>
    <row r="15" spans="2:14" s="77" customFormat="1">
      <c r="B15" s="78" t="s">
        <v>207</v>
      </c>
      <c r="C15" s="13">
        <v>28769.119999999999</v>
      </c>
      <c r="D15" s="12">
        <v>607510</v>
      </c>
      <c r="E15" s="12">
        <v>607510</v>
      </c>
      <c r="F15" s="52">
        <v>234891.47</v>
      </c>
      <c r="G15" s="13">
        <f t="shared" si="0"/>
        <v>816.47082010155339</v>
      </c>
      <c r="H15" s="13">
        <f t="shared" si="1"/>
        <v>38.664626096689773</v>
      </c>
    </row>
    <row r="16" spans="2:14" s="77" customFormat="1" ht="38.25">
      <c r="B16" s="78" t="s">
        <v>234</v>
      </c>
      <c r="C16" s="13">
        <v>0</v>
      </c>
      <c r="D16" s="12">
        <v>365404</v>
      </c>
      <c r="E16" s="12">
        <v>365404</v>
      </c>
      <c r="F16" s="52">
        <v>199861.98</v>
      </c>
      <c r="G16" s="13">
        <v>0</v>
      </c>
      <c r="H16" s="13">
        <f t="shared" si="1"/>
        <v>54.696166434959657</v>
      </c>
    </row>
    <row r="17" spans="2:12">
      <c r="B17" s="14" t="s">
        <v>158</v>
      </c>
      <c r="C17" s="49">
        <v>93598.49</v>
      </c>
      <c r="D17" s="44">
        <f>D18</f>
        <v>317000</v>
      </c>
      <c r="E17" s="44">
        <f>E18</f>
        <v>317000</v>
      </c>
      <c r="F17" s="49">
        <f>F18</f>
        <v>139946.85999999999</v>
      </c>
      <c r="G17" s="41">
        <f t="shared" si="0"/>
        <v>149.51828816896509</v>
      </c>
      <c r="H17" s="41">
        <f t="shared" si="1"/>
        <v>44.147274447949528</v>
      </c>
    </row>
    <row r="18" spans="2:12" s="77" customFormat="1">
      <c r="B18" s="78" t="s">
        <v>159</v>
      </c>
      <c r="C18" s="13">
        <v>93598.49</v>
      </c>
      <c r="D18" s="12">
        <v>317000</v>
      </c>
      <c r="E18" s="12">
        <v>317000</v>
      </c>
      <c r="F18" s="52">
        <v>139946.85999999999</v>
      </c>
      <c r="G18" s="13">
        <f t="shared" si="0"/>
        <v>149.51828816896509</v>
      </c>
      <c r="H18" s="13">
        <f t="shared" si="1"/>
        <v>44.147274447949528</v>
      </c>
    </row>
    <row r="19" spans="2:12" ht="38.25">
      <c r="B19" s="14" t="s">
        <v>160</v>
      </c>
      <c r="C19" s="49">
        <v>1817.55</v>
      </c>
      <c r="D19" s="44">
        <f>D20</f>
        <v>3000</v>
      </c>
      <c r="E19" s="44">
        <f>E20</f>
        <v>3000</v>
      </c>
      <c r="F19" s="49">
        <f>F20</f>
        <v>1842.95</v>
      </c>
      <c r="G19" s="41">
        <f t="shared" si="0"/>
        <v>101.39748562625512</v>
      </c>
      <c r="H19" s="41">
        <f t="shared" si="1"/>
        <v>61.431666666666672</v>
      </c>
    </row>
    <row r="20" spans="2:12" s="77" customFormat="1" ht="38.25">
      <c r="B20" s="78" t="s">
        <v>161</v>
      </c>
      <c r="C20" s="13">
        <v>1817.55</v>
      </c>
      <c r="D20" s="12">
        <v>3000</v>
      </c>
      <c r="E20" s="12">
        <v>3000</v>
      </c>
      <c r="F20" s="52">
        <v>1842.95</v>
      </c>
      <c r="G20" s="13">
        <f t="shared" si="0"/>
        <v>101.39748562625512</v>
      </c>
      <c r="H20" s="13">
        <f t="shared" si="1"/>
        <v>61.431666666666672</v>
      </c>
    </row>
    <row r="21" spans="2:12" ht="15.75" customHeight="1">
      <c r="B21" s="14" t="s">
        <v>46</v>
      </c>
      <c r="C21" s="49">
        <v>48383674.950000003</v>
      </c>
      <c r="D21" s="44">
        <f>D22+D24+D26+D28+D32+D34</f>
        <v>111082073</v>
      </c>
      <c r="E21" s="44">
        <f>E22+E24+E26+E28+E32+E34</f>
        <v>111082073</v>
      </c>
      <c r="F21" s="49">
        <f>F22+F24+F26+F28+F32+F34</f>
        <v>55965841.779999994</v>
      </c>
      <c r="G21" s="13">
        <f t="shared" si="0"/>
        <v>115.67091966006188</v>
      </c>
      <c r="H21" s="13">
        <f t="shared" si="1"/>
        <v>50.382424696017324</v>
      </c>
      <c r="L21" s="58"/>
    </row>
    <row r="22" spans="2:12" ht="15.75" customHeight="1">
      <c r="B22" s="14" t="s">
        <v>116</v>
      </c>
      <c r="C22" s="41">
        <v>1569230.75</v>
      </c>
      <c r="D22" s="40">
        <f>D23</f>
        <v>4632640</v>
      </c>
      <c r="E22" s="40">
        <f>E23</f>
        <v>4632640</v>
      </c>
      <c r="F22" s="41">
        <f>F23</f>
        <v>1858232.3</v>
      </c>
      <c r="G22" s="41">
        <f t="shared" si="0"/>
        <v>118.41676566687214</v>
      </c>
      <c r="H22" s="41">
        <f t="shared" si="1"/>
        <v>40.11173542515715</v>
      </c>
    </row>
    <row r="23" spans="2:12" s="77" customFormat="1">
      <c r="B23" s="76" t="s">
        <v>117</v>
      </c>
      <c r="C23" s="13">
        <v>1569230.75</v>
      </c>
      <c r="D23" s="12">
        <v>4632640</v>
      </c>
      <c r="E23" s="12">
        <v>4632640</v>
      </c>
      <c r="F23" s="13">
        <v>1858232.3</v>
      </c>
      <c r="G23" s="13">
        <f t="shared" si="0"/>
        <v>118.41676566687214</v>
      </c>
      <c r="H23" s="13">
        <f t="shared" si="1"/>
        <v>40.11173542515715</v>
      </c>
    </row>
    <row r="24" spans="2:12">
      <c r="B24" s="14" t="s">
        <v>118</v>
      </c>
      <c r="C24" s="49">
        <v>1707840.31</v>
      </c>
      <c r="D24" s="44">
        <f>D25</f>
        <v>3795950</v>
      </c>
      <c r="E24" s="44">
        <f>E25</f>
        <v>3795950</v>
      </c>
      <c r="F24" s="49">
        <f>F25</f>
        <v>2037057.29</v>
      </c>
      <c r="G24" s="41">
        <f t="shared" si="0"/>
        <v>119.27680111965503</v>
      </c>
      <c r="H24" s="41">
        <f t="shared" si="1"/>
        <v>53.663965278783962</v>
      </c>
    </row>
    <row r="25" spans="2:12" s="77" customFormat="1">
      <c r="B25" s="78" t="s">
        <v>119</v>
      </c>
      <c r="C25" s="13">
        <v>1707840.31</v>
      </c>
      <c r="D25" s="12">
        <v>3795950</v>
      </c>
      <c r="E25" s="12">
        <v>3795950</v>
      </c>
      <c r="F25" s="52">
        <v>2037057.29</v>
      </c>
      <c r="G25" s="13">
        <f t="shared" si="0"/>
        <v>119.27680111965503</v>
      </c>
      <c r="H25" s="13">
        <f t="shared" si="1"/>
        <v>53.663965278783962</v>
      </c>
    </row>
    <row r="26" spans="2:12">
      <c r="B26" s="14" t="s">
        <v>156</v>
      </c>
      <c r="C26" s="49">
        <v>44794169.219999999</v>
      </c>
      <c r="D26" s="44">
        <f>SUM(D27:D27)</f>
        <v>99272527</v>
      </c>
      <c r="E26" s="44">
        <f>SUM(E27:E27)</f>
        <v>99272527</v>
      </c>
      <c r="F26" s="49">
        <f>SUM(F27:F27)</f>
        <v>50957549.82</v>
      </c>
      <c r="G26" s="41">
        <f t="shared" si="0"/>
        <v>113.75933677825223</v>
      </c>
      <c r="H26" s="41">
        <f t="shared" si="1"/>
        <v>51.330968758355468</v>
      </c>
    </row>
    <row r="27" spans="2:12" s="77" customFormat="1">
      <c r="B27" s="78" t="s">
        <v>206</v>
      </c>
      <c r="C27" s="13">
        <v>44794169.219999999</v>
      </c>
      <c r="D27" s="12">
        <v>99272527</v>
      </c>
      <c r="E27" s="12">
        <v>99272527</v>
      </c>
      <c r="F27" s="52">
        <v>50957549.82</v>
      </c>
      <c r="G27" s="13">
        <f t="shared" si="0"/>
        <v>113.75933677825223</v>
      </c>
      <c r="H27" s="13">
        <f t="shared" si="1"/>
        <v>51.330968758355468</v>
      </c>
    </row>
    <row r="28" spans="2:12">
      <c r="B28" s="14" t="s">
        <v>157</v>
      </c>
      <c r="C28" s="49">
        <v>284236.77</v>
      </c>
      <c r="D28" s="44">
        <f>SUM(D29:D31)</f>
        <v>3060956</v>
      </c>
      <c r="E28" s="44">
        <f>SUM(E29:E31)</f>
        <v>3060956</v>
      </c>
      <c r="F28" s="49">
        <f>SUM(F29:F31)</f>
        <v>1062866.1400000001</v>
      </c>
      <c r="G28" s="41">
        <f t="shared" si="0"/>
        <v>373.93689071262668</v>
      </c>
      <c r="H28" s="41">
        <f t="shared" si="1"/>
        <v>34.723339375018789</v>
      </c>
    </row>
    <row r="29" spans="2:12" ht="38.25">
      <c r="B29" s="78" t="s">
        <v>233</v>
      </c>
      <c r="C29" s="139">
        <v>0</v>
      </c>
      <c r="D29" s="140">
        <v>1930656</v>
      </c>
      <c r="E29" s="140">
        <v>1930656</v>
      </c>
      <c r="F29" s="139">
        <v>771910.16</v>
      </c>
      <c r="G29" s="136">
        <v>0</v>
      </c>
      <c r="H29" s="13">
        <f t="shared" si="1"/>
        <v>39.981755424063117</v>
      </c>
    </row>
    <row r="30" spans="2:12" s="77" customFormat="1">
      <c r="B30" s="78" t="s">
        <v>207</v>
      </c>
      <c r="C30" s="13">
        <v>284236.77</v>
      </c>
      <c r="D30" s="12">
        <v>627510</v>
      </c>
      <c r="E30" s="12">
        <v>627510</v>
      </c>
      <c r="F30" s="52">
        <v>1967.38</v>
      </c>
      <c r="G30" s="13">
        <f t="shared" si="0"/>
        <v>0.69216238279093867</v>
      </c>
      <c r="H30" s="13">
        <f t="shared" si="1"/>
        <v>0.31352169686538861</v>
      </c>
    </row>
    <row r="31" spans="2:12" s="77" customFormat="1" ht="38.25">
      <c r="B31" s="78" t="s">
        <v>234</v>
      </c>
      <c r="C31" s="13">
        <v>0</v>
      </c>
      <c r="D31" s="12">
        <v>502790</v>
      </c>
      <c r="E31" s="12">
        <v>502790</v>
      </c>
      <c r="F31" s="52">
        <v>288988.59999999998</v>
      </c>
      <c r="G31" s="13">
        <v>0</v>
      </c>
      <c r="H31" s="13">
        <f t="shared" si="1"/>
        <v>57.476998349211392</v>
      </c>
    </row>
    <row r="32" spans="2:12">
      <c r="B32" s="14" t="s">
        <v>158</v>
      </c>
      <c r="C32" s="49">
        <v>28197.9</v>
      </c>
      <c r="D32" s="44">
        <f>SUM(D33:D33)</f>
        <v>317000</v>
      </c>
      <c r="E32" s="44">
        <f>SUM(E33:E33)</f>
        <v>317000</v>
      </c>
      <c r="F32" s="49">
        <f>SUM(F33:F33)</f>
        <v>50136.23</v>
      </c>
      <c r="G32" s="41">
        <f t="shared" si="0"/>
        <v>177.80129016699826</v>
      </c>
      <c r="H32" s="41">
        <f t="shared" si="1"/>
        <v>15.815845425867508</v>
      </c>
    </row>
    <row r="33" spans="2:8" s="77" customFormat="1">
      <c r="B33" s="78" t="s">
        <v>159</v>
      </c>
      <c r="C33" s="13">
        <v>28197.9</v>
      </c>
      <c r="D33" s="12">
        <v>317000</v>
      </c>
      <c r="E33" s="12">
        <v>317000</v>
      </c>
      <c r="F33" s="52">
        <v>50136.23</v>
      </c>
      <c r="G33" s="13">
        <f t="shared" si="0"/>
        <v>177.80129016699826</v>
      </c>
      <c r="H33" s="13">
        <f t="shared" si="1"/>
        <v>15.815845425867508</v>
      </c>
    </row>
    <row r="34" spans="2:8" ht="38.25">
      <c r="B34" s="14" t="s">
        <v>160</v>
      </c>
      <c r="C34" s="49">
        <v>0</v>
      </c>
      <c r="D34" s="44">
        <f>SUM(D35:D35)</f>
        <v>3000</v>
      </c>
      <c r="E34" s="44">
        <f>SUM(E35:E35)</f>
        <v>3000</v>
      </c>
      <c r="F34" s="49">
        <f>SUM(F35:F35)</f>
        <v>0</v>
      </c>
      <c r="G34" s="41">
        <v>0</v>
      </c>
      <c r="H34" s="41">
        <f t="shared" si="1"/>
        <v>0</v>
      </c>
    </row>
    <row r="35" spans="2:8" s="77" customFormat="1" ht="38.25">
      <c r="B35" s="78" t="s">
        <v>161</v>
      </c>
      <c r="C35" s="13">
        <v>0</v>
      </c>
      <c r="D35" s="12">
        <v>3000</v>
      </c>
      <c r="E35" s="12">
        <v>3000</v>
      </c>
      <c r="F35" s="52">
        <v>0</v>
      </c>
      <c r="G35" s="13">
        <v>0</v>
      </c>
      <c r="H35" s="13">
        <f t="shared" si="1"/>
        <v>0</v>
      </c>
    </row>
    <row r="36" spans="2:8">
      <c r="C36" s="58"/>
    </row>
    <row r="38" spans="2:8">
      <c r="D38" s="42"/>
      <c r="F38" s="58"/>
    </row>
    <row r="40" spans="2:8">
      <c r="D40" s="42"/>
    </row>
  </sheetData>
  <mergeCells count="1">
    <mergeCell ref="B2:H2"/>
  </mergeCells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3BBD-8459-4E96-9171-47522099EB76}">
  <sheetPr>
    <pageSetUpPr fitToPage="1"/>
  </sheetPr>
  <dimension ref="B1:H11"/>
  <sheetViews>
    <sheetView workbookViewId="0">
      <selection activeCell="C22" sqref="C22"/>
    </sheetView>
  </sheetViews>
  <sheetFormatPr defaultRowHeight="15"/>
  <cols>
    <col min="1" max="1" width="9.140625" style="3"/>
    <col min="2" max="2" width="29.85546875" style="3" customWidth="1"/>
    <col min="3" max="3" width="24.28515625" style="3" bestFit="1" customWidth="1"/>
    <col min="4" max="4" width="17" style="3" bestFit="1" customWidth="1"/>
    <col min="5" max="5" width="19.42578125" style="3" bestFit="1" customWidth="1"/>
    <col min="6" max="6" width="24.28515625" style="3" bestFit="1" customWidth="1"/>
    <col min="7" max="8" width="9.42578125" style="3" bestFit="1" customWidth="1"/>
    <col min="9" max="16384" width="9.140625" style="3"/>
  </cols>
  <sheetData>
    <row r="1" spans="2:8" ht="18">
      <c r="B1" s="1"/>
      <c r="C1" s="1"/>
      <c r="D1" s="1"/>
      <c r="E1" s="1"/>
      <c r="F1" s="2"/>
      <c r="G1" s="2"/>
      <c r="H1" s="2"/>
    </row>
    <row r="2" spans="2:8" ht="15.75" customHeight="1">
      <c r="B2" s="93" t="s">
        <v>146</v>
      </c>
      <c r="C2" s="93"/>
      <c r="D2" s="93"/>
      <c r="E2" s="93"/>
      <c r="F2" s="93"/>
      <c r="G2" s="93"/>
      <c r="H2" s="93"/>
    </row>
    <row r="3" spans="2:8" ht="18">
      <c r="B3" s="62"/>
      <c r="C3" s="62"/>
      <c r="D3" s="62"/>
      <c r="E3" s="62"/>
      <c r="F3" s="63"/>
      <c r="G3" s="63"/>
      <c r="H3" s="63"/>
    </row>
    <row r="4" spans="2:8" ht="25.5">
      <c r="B4" s="5" t="s">
        <v>108</v>
      </c>
      <c r="C4" s="5" t="s">
        <v>208</v>
      </c>
      <c r="D4" s="5" t="s">
        <v>222</v>
      </c>
      <c r="E4" s="5" t="s">
        <v>223</v>
      </c>
      <c r="F4" s="5" t="s">
        <v>224</v>
      </c>
      <c r="G4" s="5" t="s">
        <v>114</v>
      </c>
      <c r="H4" s="5" t="s">
        <v>109</v>
      </c>
    </row>
    <row r="5" spans="2:8">
      <c r="B5" s="5">
        <v>1</v>
      </c>
      <c r="C5" s="5">
        <v>2</v>
      </c>
      <c r="D5" s="5">
        <v>3</v>
      </c>
      <c r="E5" s="5">
        <v>4</v>
      </c>
      <c r="F5" s="5">
        <v>5</v>
      </c>
      <c r="G5" s="5" t="s">
        <v>48</v>
      </c>
      <c r="H5" s="5" t="s">
        <v>49</v>
      </c>
    </row>
    <row r="6" spans="2:8" ht="15.75" customHeight="1">
      <c r="B6" s="14" t="s">
        <v>46</v>
      </c>
      <c r="C6" s="53">
        <v>37256056.409999996</v>
      </c>
      <c r="D6" s="34">
        <f t="shared" ref="D6:F8" si="0">D7</f>
        <v>111082073</v>
      </c>
      <c r="E6" s="34">
        <f t="shared" si="0"/>
        <v>111082073</v>
      </c>
      <c r="F6" s="53">
        <f t="shared" si="0"/>
        <v>55965841.780000001</v>
      </c>
      <c r="G6" s="41">
        <f>(F6/C6)*100</f>
        <v>150.2194466427157</v>
      </c>
      <c r="H6" s="41">
        <f>(F6/E6)*100</f>
        <v>50.382424696017338</v>
      </c>
    </row>
    <row r="7" spans="2:8" ht="15.75" customHeight="1">
      <c r="B7" s="14" t="s">
        <v>153</v>
      </c>
      <c r="C7" s="53">
        <v>37256056.409999996</v>
      </c>
      <c r="D7" s="34">
        <f t="shared" si="0"/>
        <v>111082073</v>
      </c>
      <c r="E7" s="34">
        <f t="shared" si="0"/>
        <v>111082073</v>
      </c>
      <c r="F7" s="53">
        <f t="shared" si="0"/>
        <v>55965841.780000001</v>
      </c>
      <c r="G7" s="41">
        <f t="shared" ref="G7:G9" si="1">(F7/C7)*100</f>
        <v>150.2194466427157</v>
      </c>
      <c r="H7" s="41">
        <f t="shared" ref="H7:H9" si="2">(F7/E7)*100</f>
        <v>50.382424696017338</v>
      </c>
    </row>
    <row r="8" spans="2:8" ht="15.75" customHeight="1">
      <c r="B8" s="73" t="s">
        <v>186</v>
      </c>
      <c r="C8" s="53">
        <v>37256056.409999996</v>
      </c>
      <c r="D8" s="34">
        <f t="shared" si="0"/>
        <v>111082073</v>
      </c>
      <c r="E8" s="34">
        <f t="shared" si="0"/>
        <v>111082073</v>
      </c>
      <c r="F8" s="53">
        <f t="shared" si="0"/>
        <v>55965841.780000001</v>
      </c>
      <c r="G8" s="41">
        <f t="shared" si="1"/>
        <v>150.2194466427157</v>
      </c>
      <c r="H8" s="41">
        <f t="shared" si="2"/>
        <v>50.382424696017338</v>
      </c>
    </row>
    <row r="9" spans="2:8">
      <c r="B9" s="36" t="s">
        <v>154</v>
      </c>
      <c r="C9" s="51">
        <v>48383674.950000003</v>
      </c>
      <c r="D9" s="15">
        <v>111082073</v>
      </c>
      <c r="E9" s="15">
        <v>111082073</v>
      </c>
      <c r="F9" s="51">
        <v>55965841.780000001</v>
      </c>
      <c r="G9" s="13">
        <f t="shared" si="1"/>
        <v>115.67091966006191</v>
      </c>
      <c r="H9" s="13">
        <f t="shared" si="2"/>
        <v>50.382424696017338</v>
      </c>
    </row>
    <row r="11" spans="2:8">
      <c r="F11" s="58"/>
    </row>
  </sheetData>
  <mergeCells count="1">
    <mergeCell ref="B2:H2"/>
  </mergeCells>
  <pageMargins left="0.7" right="0.7" top="0.75" bottom="0.75" header="0.3" footer="0.3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5F45-853D-4D4D-BF9A-6C9E6AC24F81}">
  <sheetPr>
    <pageSetUpPr fitToPage="1"/>
  </sheetPr>
  <dimension ref="B1:L14"/>
  <sheetViews>
    <sheetView workbookViewId="0">
      <selection activeCell="B2" sqref="B2:L14"/>
    </sheetView>
  </sheetViews>
  <sheetFormatPr defaultRowHeight="15"/>
  <cols>
    <col min="1" max="1" width="9.140625" style="3"/>
    <col min="2" max="2" width="2" style="3" bestFit="1" customWidth="1"/>
    <col min="3" max="3" width="3" style="3" bestFit="1" customWidth="1"/>
    <col min="4" max="4" width="4" style="3" bestFit="1" customWidth="1"/>
    <col min="5" max="5" width="5" style="3" bestFit="1" customWidth="1"/>
    <col min="6" max="6" width="25.28515625" style="3" customWidth="1"/>
    <col min="7" max="7" width="24.28515625" style="3" bestFit="1" customWidth="1"/>
    <col min="8" max="8" width="17" style="3" bestFit="1" customWidth="1"/>
    <col min="9" max="9" width="19.42578125" style="3" bestFit="1" customWidth="1"/>
    <col min="10" max="10" width="24.28515625" style="3" bestFit="1" customWidth="1"/>
    <col min="11" max="12" width="9.42578125" style="3" bestFit="1" customWidth="1"/>
    <col min="13" max="16384" width="9.140625" style="3"/>
  </cols>
  <sheetData>
    <row r="1" spans="2:12" ht="18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8" customHeight="1">
      <c r="B2" s="93" t="s">
        <v>147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2:12" ht="15.75" customHeight="1">
      <c r="B3" s="93" t="s">
        <v>148</v>
      </c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2:12" ht="18">
      <c r="B4" s="62"/>
      <c r="C4" s="62"/>
      <c r="D4" s="62"/>
      <c r="E4" s="62"/>
      <c r="F4" s="62"/>
      <c r="G4" s="62"/>
      <c r="H4" s="62"/>
      <c r="I4" s="62"/>
      <c r="J4" s="63"/>
      <c r="K4" s="63"/>
      <c r="L4" s="63"/>
    </row>
    <row r="5" spans="2:12" ht="25.5" customHeight="1">
      <c r="B5" s="122" t="s">
        <v>108</v>
      </c>
      <c r="C5" s="123"/>
      <c r="D5" s="123"/>
      <c r="E5" s="123"/>
      <c r="F5" s="124"/>
      <c r="G5" s="5" t="s">
        <v>208</v>
      </c>
      <c r="H5" s="5" t="s">
        <v>222</v>
      </c>
      <c r="I5" s="5" t="s">
        <v>223</v>
      </c>
      <c r="J5" s="5" t="s">
        <v>224</v>
      </c>
      <c r="K5" s="4" t="s">
        <v>114</v>
      </c>
      <c r="L5" s="4" t="s">
        <v>109</v>
      </c>
    </row>
    <row r="6" spans="2:12">
      <c r="B6" s="122">
        <v>1</v>
      </c>
      <c r="C6" s="123"/>
      <c r="D6" s="123"/>
      <c r="E6" s="123"/>
      <c r="F6" s="124"/>
      <c r="G6" s="4">
        <v>2</v>
      </c>
      <c r="H6" s="4">
        <v>3</v>
      </c>
      <c r="I6" s="4">
        <v>4</v>
      </c>
      <c r="J6" s="4">
        <v>5</v>
      </c>
      <c r="K6" s="4" t="s">
        <v>48</v>
      </c>
      <c r="L6" s="4" t="s">
        <v>49</v>
      </c>
    </row>
    <row r="7" spans="2:12" s="35" customFormat="1" ht="25.5">
      <c r="B7" s="14">
        <v>8</v>
      </c>
      <c r="C7" s="14"/>
      <c r="D7" s="14"/>
      <c r="E7" s="14"/>
      <c r="F7" s="14" t="s">
        <v>149</v>
      </c>
      <c r="G7" s="41">
        <v>0</v>
      </c>
      <c r="H7" s="40">
        <v>0</v>
      </c>
      <c r="I7" s="40">
        <v>0</v>
      </c>
      <c r="J7" s="41">
        <f>J8</f>
        <v>0</v>
      </c>
      <c r="K7" s="41">
        <v>0</v>
      </c>
      <c r="L7" s="41">
        <v>0</v>
      </c>
    </row>
    <row r="8" spans="2:12" ht="25.5">
      <c r="B8" s="14"/>
      <c r="C8" s="16">
        <v>81</v>
      </c>
      <c r="D8" s="16"/>
      <c r="E8" s="16"/>
      <c r="F8" s="16" t="s">
        <v>152</v>
      </c>
      <c r="G8" s="13">
        <v>0</v>
      </c>
      <c r="H8" s="12">
        <v>0</v>
      </c>
      <c r="I8" s="12">
        <v>0</v>
      </c>
      <c r="J8" s="13">
        <f>J9</f>
        <v>0</v>
      </c>
      <c r="K8" s="13">
        <v>0</v>
      </c>
      <c r="L8" s="13">
        <v>0</v>
      </c>
    </row>
    <row r="9" spans="2:12" ht="25.5">
      <c r="B9" s="30"/>
      <c r="C9" s="30"/>
      <c r="D9" s="30">
        <v>818</v>
      </c>
      <c r="E9" s="30"/>
      <c r="F9" s="36" t="s">
        <v>47</v>
      </c>
      <c r="G9" s="13">
        <v>0</v>
      </c>
      <c r="H9" s="12">
        <v>0</v>
      </c>
      <c r="I9" s="12">
        <v>0</v>
      </c>
      <c r="J9" s="13">
        <f>J10</f>
        <v>0</v>
      </c>
      <c r="K9" s="13">
        <v>0</v>
      </c>
      <c r="L9" s="13">
        <v>0</v>
      </c>
    </row>
    <row r="10" spans="2:12" ht="25.5">
      <c r="B10" s="30"/>
      <c r="C10" s="30"/>
      <c r="D10" s="30"/>
      <c r="E10" s="30">
        <v>8183</v>
      </c>
      <c r="F10" s="36" t="s">
        <v>54</v>
      </c>
      <c r="G10" s="13">
        <v>0</v>
      </c>
      <c r="H10" s="12">
        <v>0</v>
      </c>
      <c r="I10" s="12">
        <v>0</v>
      </c>
      <c r="J10" s="13">
        <v>0</v>
      </c>
      <c r="K10" s="13">
        <v>0</v>
      </c>
      <c r="L10" s="13">
        <v>0</v>
      </c>
    </row>
    <row r="11" spans="2:12" s="35" customFormat="1" ht="25.5">
      <c r="B11" s="37">
        <v>5</v>
      </c>
      <c r="C11" s="37"/>
      <c r="D11" s="37"/>
      <c r="E11" s="37"/>
      <c r="F11" s="38" t="s">
        <v>150</v>
      </c>
      <c r="G11" s="41">
        <v>0</v>
      </c>
      <c r="H11" s="40">
        <v>0</v>
      </c>
      <c r="I11" s="40">
        <v>0</v>
      </c>
      <c r="J11" s="41">
        <f>J12</f>
        <v>0</v>
      </c>
      <c r="K11" s="41">
        <v>0</v>
      </c>
      <c r="L11" s="41">
        <v>0</v>
      </c>
    </row>
    <row r="12" spans="2:12" ht="25.5">
      <c r="B12" s="16"/>
      <c r="C12" s="16">
        <v>51</v>
      </c>
      <c r="D12" s="16"/>
      <c r="E12" s="16"/>
      <c r="F12" s="39" t="s">
        <v>99</v>
      </c>
      <c r="G12" s="13">
        <v>0</v>
      </c>
      <c r="H12" s="12">
        <v>0</v>
      </c>
      <c r="I12" s="43">
        <v>0</v>
      </c>
      <c r="J12" s="52">
        <f>J13</f>
        <v>0</v>
      </c>
      <c r="K12" s="13">
        <v>0</v>
      </c>
      <c r="L12" s="13">
        <v>0</v>
      </c>
    </row>
    <row r="13" spans="2:12" ht="25.5">
      <c r="B13" s="16"/>
      <c r="C13" s="16"/>
      <c r="D13" s="16">
        <v>518</v>
      </c>
      <c r="E13" s="36"/>
      <c r="F13" s="36" t="s">
        <v>100</v>
      </c>
      <c r="G13" s="13">
        <v>0</v>
      </c>
      <c r="H13" s="12">
        <v>0</v>
      </c>
      <c r="I13" s="43">
        <v>0</v>
      </c>
      <c r="J13" s="52">
        <f>J14</f>
        <v>0</v>
      </c>
      <c r="K13" s="13">
        <v>0</v>
      </c>
      <c r="L13" s="13">
        <v>0</v>
      </c>
    </row>
    <row r="14" spans="2:12">
      <c r="B14" s="16"/>
      <c r="C14" s="16"/>
      <c r="D14" s="16"/>
      <c r="E14" s="36">
        <v>5183</v>
      </c>
      <c r="F14" s="36" t="s">
        <v>155</v>
      </c>
      <c r="G14" s="13">
        <v>0</v>
      </c>
      <c r="H14" s="12">
        <v>0</v>
      </c>
      <c r="I14" s="43">
        <v>0</v>
      </c>
      <c r="J14" s="52">
        <v>0</v>
      </c>
      <c r="K14" s="13">
        <v>0</v>
      </c>
      <c r="L14" s="13">
        <v>0</v>
      </c>
    </row>
  </sheetData>
  <mergeCells count="4">
    <mergeCell ref="B2:L2"/>
    <mergeCell ref="B3:L3"/>
    <mergeCell ref="B5:F5"/>
    <mergeCell ref="B6:F6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B4152-10B9-4A19-9B66-F696A89FC7A8}">
  <sheetPr>
    <pageSetUpPr fitToPage="1"/>
  </sheetPr>
  <dimension ref="B1:H11"/>
  <sheetViews>
    <sheetView tabSelected="1" workbookViewId="0">
      <selection activeCell="I19" sqref="I19"/>
    </sheetView>
  </sheetViews>
  <sheetFormatPr defaultRowHeight="15"/>
  <cols>
    <col min="1" max="1" width="9.140625" style="3"/>
    <col min="2" max="2" width="27" style="3" bestFit="1" customWidth="1"/>
    <col min="3" max="3" width="24.28515625" style="3" bestFit="1" customWidth="1"/>
    <col min="4" max="4" width="17" style="3" bestFit="1" customWidth="1"/>
    <col min="5" max="5" width="19.42578125" style="3" bestFit="1" customWidth="1"/>
    <col min="6" max="6" width="24.28515625" style="3" bestFit="1" customWidth="1"/>
    <col min="7" max="8" width="9.42578125" style="3" bestFit="1" customWidth="1"/>
    <col min="9" max="16384" width="9.140625" style="3"/>
  </cols>
  <sheetData>
    <row r="1" spans="2:8" ht="18">
      <c r="B1" s="1"/>
      <c r="C1" s="1"/>
      <c r="D1" s="1"/>
      <c r="E1" s="1"/>
      <c r="F1" s="2"/>
      <c r="G1" s="2"/>
      <c r="H1" s="2"/>
    </row>
    <row r="2" spans="2:8" ht="15.75" customHeight="1">
      <c r="B2" s="93" t="s">
        <v>113</v>
      </c>
      <c r="C2" s="93"/>
      <c r="D2" s="93"/>
      <c r="E2" s="93"/>
      <c r="F2" s="93"/>
      <c r="G2" s="93"/>
      <c r="H2" s="93"/>
    </row>
    <row r="3" spans="2:8" ht="18">
      <c r="B3" s="62"/>
      <c r="C3" s="62"/>
      <c r="D3" s="62"/>
      <c r="E3" s="62"/>
      <c r="F3" s="63"/>
      <c r="G3" s="63"/>
      <c r="H3" s="63"/>
    </row>
    <row r="4" spans="2:8" ht="25.5">
      <c r="B4" s="5" t="s">
        <v>108</v>
      </c>
      <c r="C4" s="5" t="s">
        <v>208</v>
      </c>
      <c r="D4" s="5" t="s">
        <v>222</v>
      </c>
      <c r="E4" s="5" t="s">
        <v>223</v>
      </c>
      <c r="F4" s="5" t="s">
        <v>224</v>
      </c>
      <c r="G4" s="5" t="s">
        <v>114</v>
      </c>
      <c r="H4" s="5" t="s">
        <v>109</v>
      </c>
    </row>
    <row r="5" spans="2:8">
      <c r="B5" s="5">
        <v>1</v>
      </c>
      <c r="C5" s="5">
        <v>2</v>
      </c>
      <c r="D5" s="5">
        <v>3</v>
      </c>
      <c r="E5" s="5">
        <v>4</v>
      </c>
      <c r="F5" s="5">
        <v>5</v>
      </c>
      <c r="G5" s="5" t="s">
        <v>48</v>
      </c>
      <c r="H5" s="5" t="s">
        <v>49</v>
      </c>
    </row>
    <row r="6" spans="2:8">
      <c r="B6" s="14" t="s">
        <v>115</v>
      </c>
      <c r="C6" s="53">
        <f t="shared" ref="C6:F7" si="0">C7</f>
        <v>0</v>
      </c>
      <c r="D6" s="53">
        <f t="shared" si="0"/>
        <v>0</v>
      </c>
      <c r="E6" s="53">
        <f t="shared" si="0"/>
        <v>0</v>
      </c>
      <c r="F6" s="53">
        <f t="shared" si="0"/>
        <v>0</v>
      </c>
      <c r="G6" s="53">
        <v>0</v>
      </c>
      <c r="H6" s="53">
        <v>0</v>
      </c>
    </row>
    <row r="7" spans="2:8">
      <c r="B7" s="14" t="s">
        <v>118</v>
      </c>
      <c r="C7" s="53">
        <f t="shared" si="0"/>
        <v>0</v>
      </c>
      <c r="D7" s="53">
        <f t="shared" si="0"/>
        <v>0</v>
      </c>
      <c r="E7" s="53">
        <f t="shared" si="0"/>
        <v>0</v>
      </c>
      <c r="F7" s="53">
        <f t="shared" si="0"/>
        <v>0</v>
      </c>
      <c r="G7" s="53">
        <v>0</v>
      </c>
      <c r="H7" s="53">
        <v>0</v>
      </c>
    </row>
    <row r="8" spans="2:8" s="77" customFormat="1">
      <c r="B8" s="76" t="s">
        <v>119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</row>
    <row r="9" spans="2:8" ht="15.75" customHeight="1">
      <c r="B9" s="14" t="s">
        <v>120</v>
      </c>
      <c r="C9" s="53">
        <f t="shared" ref="C9:F10" si="1">C10</f>
        <v>0</v>
      </c>
      <c r="D9" s="53">
        <f t="shared" si="1"/>
        <v>0</v>
      </c>
      <c r="E9" s="53">
        <f t="shared" si="1"/>
        <v>0</v>
      </c>
      <c r="F9" s="53">
        <f t="shared" si="1"/>
        <v>0</v>
      </c>
      <c r="G9" s="53">
        <v>0</v>
      </c>
      <c r="H9" s="53">
        <v>0</v>
      </c>
    </row>
    <row r="10" spans="2:8">
      <c r="B10" s="14" t="s">
        <v>118</v>
      </c>
      <c r="C10" s="53">
        <f t="shared" si="1"/>
        <v>0</v>
      </c>
      <c r="D10" s="53">
        <f t="shared" si="1"/>
        <v>0</v>
      </c>
      <c r="E10" s="53">
        <f t="shared" si="1"/>
        <v>0</v>
      </c>
      <c r="F10" s="53">
        <f t="shared" si="1"/>
        <v>0</v>
      </c>
      <c r="G10" s="53">
        <v>0</v>
      </c>
      <c r="H10" s="53">
        <v>0</v>
      </c>
    </row>
    <row r="11" spans="2:8" s="77" customFormat="1">
      <c r="B11" s="78" t="s">
        <v>119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</row>
  </sheetData>
  <mergeCells count="1">
    <mergeCell ref="B2:H2"/>
  </mergeCells>
  <pageMargins left="0.7" right="0.7" top="0.75" bottom="0.75" header="0.3" footer="0.3"/>
  <pageSetup paperSize="9"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1CD8-F47D-4446-A9F4-CB5E62B8F811}">
  <sheetPr>
    <pageSetUpPr fitToPage="1"/>
  </sheetPr>
  <dimension ref="B1:L387"/>
  <sheetViews>
    <sheetView topLeftCell="A3" zoomScaleNormal="100" workbookViewId="0">
      <selection activeCell="H149" sqref="H149"/>
    </sheetView>
  </sheetViews>
  <sheetFormatPr defaultRowHeight="15"/>
  <cols>
    <col min="1" max="1" width="9.140625" style="3"/>
    <col min="2" max="2" width="5.140625" style="3" bestFit="1" customWidth="1"/>
    <col min="3" max="3" width="4.28515625" style="3" customWidth="1"/>
    <col min="4" max="4" width="4.140625" style="3" customWidth="1"/>
    <col min="5" max="5" width="37.42578125" style="10" customWidth="1"/>
    <col min="6" max="6" width="17" style="3" bestFit="1" customWidth="1"/>
    <col min="7" max="7" width="19.42578125" style="3" bestFit="1" customWidth="1"/>
    <col min="8" max="8" width="13.42578125" style="42" bestFit="1" customWidth="1"/>
    <col min="9" max="9" width="10.85546875" style="42" bestFit="1" customWidth="1"/>
    <col min="10" max="11" width="9.140625" style="3"/>
    <col min="12" max="12" width="11.7109375" style="3" bestFit="1" customWidth="1"/>
    <col min="13" max="16384" width="9.140625" style="3"/>
  </cols>
  <sheetData>
    <row r="1" spans="2:11" ht="18">
      <c r="B1" s="1"/>
      <c r="C1" s="1"/>
      <c r="D1" s="1"/>
      <c r="E1" s="1"/>
      <c r="F1" s="1"/>
      <c r="G1" s="1"/>
      <c r="H1" s="45"/>
      <c r="I1" s="46"/>
    </row>
    <row r="2" spans="2:11" ht="15.75">
      <c r="B2" s="93" t="s">
        <v>106</v>
      </c>
      <c r="C2" s="127"/>
      <c r="D2" s="127"/>
      <c r="E2" s="127"/>
      <c r="F2" s="127"/>
      <c r="G2" s="127"/>
      <c r="H2" s="127"/>
      <c r="I2" s="127"/>
    </row>
    <row r="3" spans="2:11" ht="18">
      <c r="B3" s="62"/>
      <c r="C3" s="62"/>
      <c r="D3" s="62"/>
      <c r="E3" s="62"/>
      <c r="F3" s="62"/>
      <c r="G3" s="62"/>
      <c r="H3" s="68"/>
      <c r="I3" s="69"/>
    </row>
    <row r="4" spans="2:11" ht="15.75">
      <c r="B4" s="128" t="s">
        <v>107</v>
      </c>
      <c r="C4" s="128"/>
      <c r="D4" s="128"/>
      <c r="E4" s="128"/>
      <c r="F4" s="128"/>
      <c r="G4" s="128"/>
      <c r="H4" s="128"/>
      <c r="I4" s="128"/>
    </row>
    <row r="5" spans="2:11" ht="18">
      <c r="B5" s="62"/>
      <c r="C5" s="62"/>
      <c r="D5" s="62"/>
      <c r="E5" s="62"/>
      <c r="F5" s="62"/>
      <c r="G5" s="62"/>
      <c r="H5" s="68"/>
      <c r="I5" s="69"/>
    </row>
    <row r="6" spans="2:11" ht="38.25">
      <c r="B6" s="122" t="s">
        <v>108</v>
      </c>
      <c r="C6" s="123"/>
      <c r="D6" s="123"/>
      <c r="E6" s="124"/>
      <c r="F6" s="5" t="s">
        <v>222</v>
      </c>
      <c r="G6" s="5" t="s">
        <v>223</v>
      </c>
      <c r="H6" s="47" t="s">
        <v>226</v>
      </c>
      <c r="I6" s="47" t="s">
        <v>109</v>
      </c>
    </row>
    <row r="7" spans="2:11" s="7" customFormat="1" ht="11.25">
      <c r="B7" s="130">
        <v>1</v>
      </c>
      <c r="C7" s="131"/>
      <c r="D7" s="131"/>
      <c r="E7" s="132"/>
      <c r="F7" s="6">
        <v>2</v>
      </c>
      <c r="G7" s="6">
        <v>3</v>
      </c>
      <c r="H7" s="48">
        <v>4</v>
      </c>
      <c r="I7" s="48" t="s">
        <v>110</v>
      </c>
    </row>
    <row r="8" spans="2:11" s="80" customFormat="1">
      <c r="B8" s="126">
        <v>34024</v>
      </c>
      <c r="C8" s="126"/>
      <c r="D8" s="126"/>
      <c r="E8" s="79" t="s">
        <v>111</v>
      </c>
      <c r="F8" s="40">
        <f>F9</f>
        <v>111082073</v>
      </c>
      <c r="G8" s="40">
        <f>G9</f>
        <v>111082073</v>
      </c>
      <c r="H8" s="41">
        <f>H9</f>
        <v>55965841.780000001</v>
      </c>
      <c r="I8" s="41">
        <f>(H8/G8)*100</f>
        <v>50.382424696017338</v>
      </c>
    </row>
    <row r="9" spans="2:11" s="80" customFormat="1">
      <c r="B9" s="126">
        <v>36</v>
      </c>
      <c r="C9" s="126"/>
      <c r="D9" s="126"/>
      <c r="E9" s="79" t="s">
        <v>202</v>
      </c>
      <c r="F9" s="40">
        <f>F10+F156</f>
        <v>111082073</v>
      </c>
      <c r="G9" s="40">
        <f>G10+G156</f>
        <v>111082073</v>
      </c>
      <c r="H9" s="41">
        <f>H10+H156</f>
        <v>55965841.780000001</v>
      </c>
      <c r="I9" s="41">
        <f t="shared" ref="I9:I163" si="0">(H9/G9)*100</f>
        <v>50.382424696017338</v>
      </c>
    </row>
    <row r="10" spans="2:11" s="80" customFormat="1" ht="25.5">
      <c r="B10" s="126">
        <v>3602</v>
      </c>
      <c r="C10" s="126"/>
      <c r="D10" s="126"/>
      <c r="E10" s="79" t="s">
        <v>151</v>
      </c>
      <c r="F10" s="40">
        <f>SUM(F90+F99+F143+F11+F54)</f>
        <v>7828476</v>
      </c>
      <c r="G10" s="40">
        <f>SUM(G90+G99+G143+G11+G54)</f>
        <v>7828476</v>
      </c>
      <c r="H10" s="41">
        <f>SUM(H90+H99+H143+H11+H54)</f>
        <v>2811045.64</v>
      </c>
      <c r="I10" s="41">
        <f t="shared" si="0"/>
        <v>35.907955009378583</v>
      </c>
      <c r="K10" s="87"/>
    </row>
    <row r="11" spans="2:11" s="80" customFormat="1" ht="38.25">
      <c r="B11" s="126" t="s">
        <v>227</v>
      </c>
      <c r="C11" s="126"/>
      <c r="D11" s="126"/>
      <c r="E11" s="79" t="s">
        <v>228</v>
      </c>
      <c r="F11" s="40">
        <f>SUM(F12,F31)</f>
        <v>488050</v>
      </c>
      <c r="G11" s="40">
        <f>SUM(G12,G31)</f>
        <v>488050</v>
      </c>
      <c r="H11" s="41">
        <f>SUM(H12,H31)</f>
        <v>340371.02</v>
      </c>
      <c r="I11" s="137">
        <f t="shared" si="0"/>
        <v>69.741014240344228</v>
      </c>
      <c r="K11" s="87"/>
    </row>
    <row r="12" spans="2:11" s="80" customFormat="1">
      <c r="B12" s="126">
        <v>31</v>
      </c>
      <c r="C12" s="126"/>
      <c r="D12" s="126"/>
      <c r="E12" s="79" t="s">
        <v>37</v>
      </c>
      <c r="F12" s="40">
        <f>SUM(F13,F18,F27)</f>
        <v>63050</v>
      </c>
      <c r="G12" s="40">
        <f>SUM(G13,G18,G27)</f>
        <v>63050</v>
      </c>
      <c r="H12" s="41">
        <f>SUM(H13,H18,H27)</f>
        <v>56886.9</v>
      </c>
      <c r="I12" s="137">
        <f t="shared" si="0"/>
        <v>90.225059476605878</v>
      </c>
      <c r="K12" s="87"/>
    </row>
    <row r="13" spans="2:11" s="80" customFormat="1">
      <c r="B13" s="133">
        <v>31</v>
      </c>
      <c r="C13" s="133"/>
      <c r="D13" s="133"/>
      <c r="E13" s="135" t="s">
        <v>0</v>
      </c>
      <c r="F13" s="138">
        <f>SUM(F14,F16)</f>
        <v>4425</v>
      </c>
      <c r="G13" s="138">
        <f>SUM(G14,G16)</f>
        <v>4425</v>
      </c>
      <c r="H13" s="136">
        <f>SUM(H14,H16)</f>
        <v>2352.36</v>
      </c>
      <c r="I13" s="136">
        <f t="shared" si="0"/>
        <v>53.160677966101701</v>
      </c>
      <c r="K13" s="87"/>
    </row>
    <row r="14" spans="2:11" s="80" customFormat="1">
      <c r="B14" s="133">
        <v>311</v>
      </c>
      <c r="C14" s="133"/>
      <c r="D14" s="133"/>
      <c r="E14" s="135" t="s">
        <v>40</v>
      </c>
      <c r="F14" s="138">
        <f>SUM(F15)</f>
        <v>3800</v>
      </c>
      <c r="G14" s="138">
        <f>SUM(G15)</f>
        <v>3800</v>
      </c>
      <c r="H14" s="136">
        <f>SUM(H15)</f>
        <v>2019.18</v>
      </c>
      <c r="I14" s="136">
        <f t="shared" si="0"/>
        <v>53.136315789473684</v>
      </c>
      <c r="K14" s="87"/>
    </row>
    <row r="15" spans="2:11" s="80" customFormat="1">
      <c r="B15" s="133">
        <v>3111</v>
      </c>
      <c r="C15" s="133"/>
      <c r="D15" s="133"/>
      <c r="E15" s="135" t="s">
        <v>65</v>
      </c>
      <c r="F15" s="138">
        <v>3800</v>
      </c>
      <c r="G15" s="138">
        <v>3800</v>
      </c>
      <c r="H15" s="136">
        <v>2019.18</v>
      </c>
      <c r="I15" s="136">
        <f t="shared" si="0"/>
        <v>53.136315789473684</v>
      </c>
      <c r="K15" s="87"/>
    </row>
    <row r="16" spans="2:11" s="80" customFormat="1">
      <c r="B16" s="133">
        <v>313</v>
      </c>
      <c r="C16" s="133"/>
      <c r="D16" s="133"/>
      <c r="E16" s="135" t="s">
        <v>1</v>
      </c>
      <c r="F16" s="138">
        <f>SUM(F17)</f>
        <v>625</v>
      </c>
      <c r="G16" s="138">
        <f>SUM(G17)</f>
        <v>625</v>
      </c>
      <c r="H16" s="136">
        <f>SUM(H17)</f>
        <v>333.18</v>
      </c>
      <c r="I16" s="136">
        <f t="shared" si="0"/>
        <v>53.308799999999998</v>
      </c>
      <c r="K16" s="87"/>
    </row>
    <row r="17" spans="2:11" s="80" customFormat="1" ht="25.5">
      <c r="B17" s="133">
        <v>3132</v>
      </c>
      <c r="C17" s="133"/>
      <c r="D17" s="133"/>
      <c r="E17" s="135" t="s">
        <v>171</v>
      </c>
      <c r="F17" s="138">
        <v>625</v>
      </c>
      <c r="G17" s="138">
        <v>625</v>
      </c>
      <c r="H17" s="136">
        <v>333.18</v>
      </c>
      <c r="I17" s="136">
        <f t="shared" si="0"/>
        <v>53.308799999999998</v>
      </c>
      <c r="K17" s="87"/>
    </row>
    <row r="18" spans="2:11" s="80" customFormat="1">
      <c r="B18" s="133">
        <v>32</v>
      </c>
      <c r="C18" s="133"/>
      <c r="D18" s="133"/>
      <c r="E18" s="135" t="s">
        <v>2</v>
      </c>
      <c r="F18" s="138">
        <f>SUM(F19,F22,F24)</f>
        <v>4025</v>
      </c>
      <c r="G18" s="138">
        <f>SUM(G19,G22,G24)</f>
        <v>4025</v>
      </c>
      <c r="H18" s="136">
        <f>SUM(H19,H22,H24)</f>
        <v>0</v>
      </c>
      <c r="I18" s="136">
        <f t="shared" si="0"/>
        <v>0</v>
      </c>
      <c r="K18" s="87"/>
    </row>
    <row r="19" spans="2:11" s="80" customFormat="1">
      <c r="B19" s="133">
        <v>321</v>
      </c>
      <c r="C19" s="133"/>
      <c r="D19" s="133"/>
      <c r="E19" s="135" t="s">
        <v>3</v>
      </c>
      <c r="F19" s="138">
        <f>SUM(F20:F21)</f>
        <v>1025</v>
      </c>
      <c r="G19" s="138">
        <f>SUM(G20:G21)</f>
        <v>1025</v>
      </c>
      <c r="H19" s="136">
        <f>SUM(H20:H21)</f>
        <v>0</v>
      </c>
      <c r="I19" s="136">
        <f t="shared" si="0"/>
        <v>0</v>
      </c>
      <c r="K19" s="87"/>
    </row>
    <row r="20" spans="2:11" s="80" customFormat="1">
      <c r="B20" s="133">
        <v>3211</v>
      </c>
      <c r="C20" s="133"/>
      <c r="D20" s="133"/>
      <c r="E20" s="135" t="s">
        <v>66</v>
      </c>
      <c r="F20" s="138">
        <v>1000</v>
      </c>
      <c r="G20" s="138">
        <v>1000</v>
      </c>
      <c r="H20" s="136">
        <v>0</v>
      </c>
      <c r="I20" s="136">
        <f t="shared" si="0"/>
        <v>0</v>
      </c>
      <c r="K20" s="87"/>
    </row>
    <row r="21" spans="2:11" s="80" customFormat="1" ht="25.5">
      <c r="B21" s="133">
        <v>3212</v>
      </c>
      <c r="C21" s="133"/>
      <c r="D21" s="133"/>
      <c r="E21" s="135" t="s">
        <v>173</v>
      </c>
      <c r="F21" s="138">
        <v>25</v>
      </c>
      <c r="G21" s="138">
        <v>25</v>
      </c>
      <c r="H21" s="136">
        <v>0</v>
      </c>
      <c r="I21" s="136">
        <f t="shared" si="0"/>
        <v>0</v>
      </c>
      <c r="K21" s="87"/>
    </row>
    <row r="22" spans="2:11" s="80" customFormat="1">
      <c r="B22" s="133">
        <v>323</v>
      </c>
      <c r="C22" s="133"/>
      <c r="D22" s="133"/>
      <c r="E22" s="135" t="s">
        <v>5</v>
      </c>
      <c r="F22" s="138">
        <f>SUM(F23)</f>
        <v>1800</v>
      </c>
      <c r="G22" s="138">
        <f>SUM(G23)</f>
        <v>1800</v>
      </c>
      <c r="H22" s="136">
        <f>SUM(H23)</f>
        <v>0</v>
      </c>
      <c r="I22" s="136">
        <f t="shared" si="0"/>
        <v>0</v>
      </c>
      <c r="K22" s="87"/>
    </row>
    <row r="23" spans="2:11" s="80" customFormat="1">
      <c r="B23" s="133">
        <v>3239</v>
      </c>
      <c r="C23" s="133"/>
      <c r="D23" s="133"/>
      <c r="E23" s="135" t="s">
        <v>73</v>
      </c>
      <c r="F23" s="138">
        <v>1800</v>
      </c>
      <c r="G23" s="138">
        <v>1800</v>
      </c>
      <c r="H23" s="136">
        <v>0</v>
      </c>
      <c r="I23" s="136">
        <f t="shared" si="0"/>
        <v>0</v>
      </c>
      <c r="K23" s="87"/>
    </row>
    <row r="24" spans="2:11" s="80" customFormat="1">
      <c r="B24" s="133">
        <v>329</v>
      </c>
      <c r="C24" s="133"/>
      <c r="D24" s="133"/>
      <c r="E24" s="135" t="s">
        <v>6</v>
      </c>
      <c r="F24" s="138">
        <f>SUM(F25:F26)</f>
        <v>1200</v>
      </c>
      <c r="G24" s="138">
        <f>SUM(G25:G26)</f>
        <v>1200</v>
      </c>
      <c r="H24" s="136">
        <f>SUM(H25:H26)</f>
        <v>0</v>
      </c>
      <c r="I24" s="136">
        <f t="shared" si="0"/>
        <v>0</v>
      </c>
      <c r="K24" s="87"/>
    </row>
    <row r="25" spans="2:11" s="80" customFormat="1">
      <c r="B25" s="133">
        <v>3293</v>
      </c>
      <c r="C25" s="133"/>
      <c r="D25" s="133"/>
      <c r="E25" s="135" t="s">
        <v>74</v>
      </c>
      <c r="F25" s="138">
        <v>600</v>
      </c>
      <c r="G25" s="138">
        <v>600</v>
      </c>
      <c r="H25" s="136">
        <v>0</v>
      </c>
      <c r="I25" s="136">
        <f t="shared" si="0"/>
        <v>0</v>
      </c>
      <c r="K25" s="87"/>
    </row>
    <row r="26" spans="2:11" s="80" customFormat="1">
      <c r="B26" s="133">
        <v>3299</v>
      </c>
      <c r="C26" s="133"/>
      <c r="D26" s="133"/>
      <c r="E26" s="135" t="s">
        <v>6</v>
      </c>
      <c r="F26" s="138">
        <v>600</v>
      </c>
      <c r="G26" s="138">
        <v>600</v>
      </c>
      <c r="H26" s="136">
        <v>0</v>
      </c>
      <c r="I26" s="136">
        <f t="shared" si="0"/>
        <v>0</v>
      </c>
      <c r="K26" s="87"/>
    </row>
    <row r="27" spans="2:11" s="80" customFormat="1" ht="25.5">
      <c r="B27" s="133">
        <v>42</v>
      </c>
      <c r="C27" s="133"/>
      <c r="D27" s="133"/>
      <c r="E27" s="135" t="s">
        <v>31</v>
      </c>
      <c r="F27" s="138">
        <f>SUM(F28)</f>
        <v>54600</v>
      </c>
      <c r="G27" s="138">
        <f>SUM(G28)</f>
        <v>54600</v>
      </c>
      <c r="H27" s="136">
        <f>SUM(H28)</f>
        <v>54534.54</v>
      </c>
      <c r="I27" s="136">
        <f t="shared" si="0"/>
        <v>99.880109890109892</v>
      </c>
      <c r="K27" s="87"/>
    </row>
    <row r="28" spans="2:11" s="80" customFormat="1">
      <c r="B28" s="133">
        <v>422</v>
      </c>
      <c r="C28" s="133"/>
      <c r="D28" s="133"/>
      <c r="E28" s="135" t="s">
        <v>8</v>
      </c>
      <c r="F28" s="138">
        <f>SUM(F29:F30)</f>
        <v>54600</v>
      </c>
      <c r="G28" s="138">
        <f>SUM(G29:G30)</f>
        <v>54600</v>
      </c>
      <c r="H28" s="136">
        <f>SUM(H29:H30)</f>
        <v>54534.54</v>
      </c>
      <c r="I28" s="136">
        <f t="shared" si="0"/>
        <v>99.880109890109892</v>
      </c>
      <c r="K28" s="87"/>
    </row>
    <row r="29" spans="2:11" s="80" customFormat="1">
      <c r="B29" s="133">
        <v>4221</v>
      </c>
      <c r="C29" s="133"/>
      <c r="D29" s="133"/>
      <c r="E29" s="135" t="s">
        <v>181</v>
      </c>
      <c r="F29" s="138">
        <v>4600</v>
      </c>
      <c r="G29" s="138">
        <v>4600</v>
      </c>
      <c r="H29" s="136">
        <v>0</v>
      </c>
      <c r="I29" s="136">
        <f t="shared" si="0"/>
        <v>0</v>
      </c>
      <c r="K29" s="87"/>
    </row>
    <row r="30" spans="2:11" s="80" customFormat="1">
      <c r="B30" s="133">
        <v>4224</v>
      </c>
      <c r="C30" s="133"/>
      <c r="D30" s="133"/>
      <c r="E30" s="135" t="s">
        <v>94</v>
      </c>
      <c r="F30" s="138">
        <v>50000</v>
      </c>
      <c r="G30" s="138">
        <v>50000</v>
      </c>
      <c r="H30" s="136">
        <v>54534.54</v>
      </c>
      <c r="I30" s="136">
        <f t="shared" si="0"/>
        <v>109.06908</v>
      </c>
      <c r="K30" s="87"/>
    </row>
    <row r="31" spans="2:11" s="80" customFormat="1" ht="38.25">
      <c r="B31" s="134">
        <v>56311</v>
      </c>
      <c r="C31" s="134"/>
      <c r="D31" s="134"/>
      <c r="E31" s="79" t="s">
        <v>229</v>
      </c>
      <c r="F31" s="40">
        <f>SUM(F32,F37,F46,F50)</f>
        <v>425000</v>
      </c>
      <c r="G31" s="40">
        <f>SUM(G32,G37,G46,G50)</f>
        <v>425000</v>
      </c>
      <c r="H31" s="41">
        <f>SUM(H32,H37,H46,H50)</f>
        <v>283484.12</v>
      </c>
      <c r="I31" s="137">
        <f t="shared" si="0"/>
        <v>66.702145882352937</v>
      </c>
      <c r="K31" s="87"/>
    </row>
    <row r="32" spans="2:11" s="80" customFormat="1">
      <c r="B32" s="133">
        <v>31</v>
      </c>
      <c r="C32" s="133"/>
      <c r="D32" s="133"/>
      <c r="E32" s="135" t="s">
        <v>0</v>
      </c>
      <c r="F32" s="138">
        <f>SUM(F33,F35)</f>
        <v>25070</v>
      </c>
      <c r="G32" s="138">
        <f>SUM(G33,G35)</f>
        <v>25070</v>
      </c>
      <c r="H32" s="136">
        <f>SUM(H33,H35)</f>
        <v>13329.92</v>
      </c>
      <c r="I32" s="136">
        <f t="shared" si="0"/>
        <v>53.170801755085762</v>
      </c>
      <c r="K32" s="87"/>
    </row>
    <row r="33" spans="2:11" s="80" customFormat="1">
      <c r="B33" s="133">
        <v>311</v>
      </c>
      <c r="C33" s="133"/>
      <c r="D33" s="133"/>
      <c r="E33" s="135" t="s">
        <v>40</v>
      </c>
      <c r="F33" s="138">
        <f>SUM(F34)</f>
        <v>21500</v>
      </c>
      <c r="G33" s="138">
        <f>SUM(G34)</f>
        <v>21500</v>
      </c>
      <c r="H33" s="136">
        <f>SUM(H34)</f>
        <v>11441.99</v>
      </c>
      <c r="I33" s="136">
        <f t="shared" si="0"/>
        <v>53.218558139534878</v>
      </c>
      <c r="K33" s="87"/>
    </row>
    <row r="34" spans="2:11" s="80" customFormat="1">
      <c r="B34" s="133">
        <v>3111</v>
      </c>
      <c r="C34" s="133"/>
      <c r="D34" s="133"/>
      <c r="E34" s="135" t="s">
        <v>65</v>
      </c>
      <c r="F34" s="138">
        <v>21500</v>
      </c>
      <c r="G34" s="138">
        <v>21500</v>
      </c>
      <c r="H34" s="136">
        <v>11441.99</v>
      </c>
      <c r="I34" s="136">
        <f t="shared" si="0"/>
        <v>53.218558139534878</v>
      </c>
      <c r="K34" s="87"/>
    </row>
    <row r="35" spans="2:11" s="80" customFormat="1">
      <c r="B35" s="133">
        <v>313</v>
      </c>
      <c r="C35" s="133"/>
      <c r="D35" s="133"/>
      <c r="E35" s="135" t="s">
        <v>1</v>
      </c>
      <c r="F35" s="138">
        <f>SUM(F36)</f>
        <v>3570</v>
      </c>
      <c r="G35" s="138">
        <f>SUM(G36)</f>
        <v>3570</v>
      </c>
      <c r="H35" s="136">
        <f>SUM(H36)</f>
        <v>1887.93</v>
      </c>
      <c r="I35" s="136">
        <f t="shared" si="0"/>
        <v>52.883193277310923</v>
      </c>
      <c r="K35" s="87"/>
    </row>
    <row r="36" spans="2:11" s="80" customFormat="1" ht="25.5">
      <c r="B36" s="133">
        <v>3132</v>
      </c>
      <c r="C36" s="133"/>
      <c r="D36" s="133"/>
      <c r="E36" s="135" t="s">
        <v>171</v>
      </c>
      <c r="F36" s="138">
        <v>3570</v>
      </c>
      <c r="G36" s="138">
        <v>3570</v>
      </c>
      <c r="H36" s="136">
        <v>1887.93</v>
      </c>
      <c r="I36" s="136">
        <f t="shared" si="0"/>
        <v>52.883193277310923</v>
      </c>
      <c r="K36" s="87"/>
    </row>
    <row r="37" spans="2:11" s="80" customFormat="1">
      <c r="B37" s="133">
        <v>32</v>
      </c>
      <c r="C37" s="133"/>
      <c r="D37" s="133"/>
      <c r="E37" s="135" t="s">
        <v>2</v>
      </c>
      <c r="F37" s="138">
        <f>SUM(F38,F41,F43)</f>
        <v>22430</v>
      </c>
      <c r="G37" s="138">
        <f>SUM(G38,G41,G43)</f>
        <v>22430</v>
      </c>
      <c r="H37" s="136">
        <f>SUM(H38,H41,H43)</f>
        <v>0</v>
      </c>
      <c r="I37" s="136">
        <f t="shared" si="0"/>
        <v>0</v>
      </c>
      <c r="K37" s="87"/>
    </row>
    <row r="38" spans="2:11" s="80" customFormat="1">
      <c r="B38" s="133">
        <v>321</v>
      </c>
      <c r="C38" s="133"/>
      <c r="D38" s="133"/>
      <c r="E38" s="135" t="s">
        <v>3</v>
      </c>
      <c r="F38" s="138">
        <f>SUM(F39:F40)</f>
        <v>5630</v>
      </c>
      <c r="G38" s="138">
        <f>SUM(G39:G40)</f>
        <v>5630</v>
      </c>
      <c r="H38" s="136">
        <f>SUM(H39:H40)</f>
        <v>0</v>
      </c>
      <c r="I38" s="136">
        <f t="shared" si="0"/>
        <v>0</v>
      </c>
      <c r="K38" s="87"/>
    </row>
    <row r="39" spans="2:11" s="80" customFormat="1">
      <c r="B39" s="133">
        <v>3211</v>
      </c>
      <c r="C39" s="133"/>
      <c r="D39" s="133"/>
      <c r="E39" s="135" t="s">
        <v>66</v>
      </c>
      <c r="F39" s="138">
        <v>5500</v>
      </c>
      <c r="G39" s="138">
        <v>5500</v>
      </c>
      <c r="H39" s="136">
        <v>0</v>
      </c>
      <c r="I39" s="136">
        <f t="shared" si="0"/>
        <v>0</v>
      </c>
      <c r="K39" s="87"/>
    </row>
    <row r="40" spans="2:11" s="80" customFormat="1" ht="25.5">
      <c r="B40" s="133">
        <v>3212</v>
      </c>
      <c r="C40" s="133"/>
      <c r="D40" s="133"/>
      <c r="E40" s="135" t="s">
        <v>173</v>
      </c>
      <c r="F40" s="138">
        <v>130</v>
      </c>
      <c r="G40" s="138">
        <v>130</v>
      </c>
      <c r="H40" s="136">
        <v>0</v>
      </c>
      <c r="I40" s="136">
        <f t="shared" si="0"/>
        <v>0</v>
      </c>
      <c r="K40" s="87"/>
    </row>
    <row r="41" spans="2:11" s="80" customFormat="1">
      <c r="B41" s="133">
        <v>323</v>
      </c>
      <c r="C41" s="133"/>
      <c r="D41" s="133"/>
      <c r="E41" s="135" t="s">
        <v>5</v>
      </c>
      <c r="F41" s="138">
        <f>SUM(F42)</f>
        <v>10000</v>
      </c>
      <c r="G41" s="138">
        <f>SUM(G42)</f>
        <v>10000</v>
      </c>
      <c r="H41" s="136">
        <f>SUM(H42)</f>
        <v>0</v>
      </c>
      <c r="I41" s="136">
        <f t="shared" si="0"/>
        <v>0</v>
      </c>
      <c r="K41" s="87"/>
    </row>
    <row r="42" spans="2:11" s="80" customFormat="1">
      <c r="B42" s="133">
        <v>3239</v>
      </c>
      <c r="C42" s="133"/>
      <c r="D42" s="133"/>
      <c r="E42" s="135" t="s">
        <v>73</v>
      </c>
      <c r="F42" s="138">
        <v>10000</v>
      </c>
      <c r="G42" s="138">
        <v>10000</v>
      </c>
      <c r="H42" s="136">
        <v>0</v>
      </c>
      <c r="I42" s="136">
        <f t="shared" si="0"/>
        <v>0</v>
      </c>
      <c r="K42" s="87"/>
    </row>
    <row r="43" spans="2:11" s="80" customFormat="1">
      <c r="B43" s="133">
        <v>329</v>
      </c>
      <c r="C43" s="133"/>
      <c r="D43" s="133"/>
      <c r="E43" s="135" t="s">
        <v>6</v>
      </c>
      <c r="F43" s="138">
        <f>SUM(F44:F45)</f>
        <v>6800</v>
      </c>
      <c r="G43" s="138">
        <f>SUM(G44:G45)</f>
        <v>6800</v>
      </c>
      <c r="H43" s="136">
        <f>SUM(H44:H45)</f>
        <v>0</v>
      </c>
      <c r="I43" s="136">
        <f t="shared" si="0"/>
        <v>0</v>
      </c>
      <c r="K43" s="87"/>
    </row>
    <row r="44" spans="2:11" s="80" customFormat="1">
      <c r="B44" s="133">
        <v>3293</v>
      </c>
      <c r="C44" s="133"/>
      <c r="D44" s="133"/>
      <c r="E44" s="135" t="s">
        <v>74</v>
      </c>
      <c r="F44" s="138">
        <v>3400</v>
      </c>
      <c r="G44" s="138">
        <v>3400</v>
      </c>
      <c r="H44" s="136">
        <v>0</v>
      </c>
      <c r="I44" s="136">
        <f t="shared" si="0"/>
        <v>0</v>
      </c>
      <c r="K44" s="87"/>
    </row>
    <row r="45" spans="2:11" s="80" customFormat="1">
      <c r="B45" s="133">
        <v>3299</v>
      </c>
      <c r="C45" s="133"/>
      <c r="D45" s="133"/>
      <c r="E45" s="135" t="s">
        <v>6</v>
      </c>
      <c r="F45" s="138">
        <v>3400</v>
      </c>
      <c r="G45" s="138">
        <v>3400</v>
      </c>
      <c r="H45" s="136">
        <v>0</v>
      </c>
      <c r="I45" s="136">
        <f t="shared" si="0"/>
        <v>0</v>
      </c>
      <c r="K45" s="87"/>
    </row>
    <row r="46" spans="2:11" s="80" customFormat="1" ht="25.5">
      <c r="B46" s="133">
        <v>36</v>
      </c>
      <c r="C46" s="133"/>
      <c r="D46" s="133"/>
      <c r="E46" s="135" t="s">
        <v>214</v>
      </c>
      <c r="F46" s="138">
        <f>SUM(F47)</f>
        <v>77500</v>
      </c>
      <c r="G46" s="138">
        <f>SUM(G47)</f>
        <v>77500</v>
      </c>
      <c r="H46" s="136">
        <f>SUM(H47)</f>
        <v>78176.75</v>
      </c>
      <c r="I46" s="136">
        <f t="shared" si="0"/>
        <v>100.87322580645161</v>
      </c>
      <c r="K46" s="87"/>
    </row>
    <row r="47" spans="2:11" s="80" customFormat="1">
      <c r="B47" s="133">
        <v>361</v>
      </c>
      <c r="C47" s="133"/>
      <c r="D47" s="133"/>
      <c r="E47" s="135" t="s">
        <v>230</v>
      </c>
      <c r="F47" s="138">
        <f>SUM(F48:F49)</f>
        <v>77500</v>
      </c>
      <c r="G47" s="138">
        <f>SUM(G48:G49)</f>
        <v>77500</v>
      </c>
      <c r="H47" s="136">
        <f>SUM(H48:H49)</f>
        <v>78176.75</v>
      </c>
      <c r="I47" s="136">
        <f t="shared" si="0"/>
        <v>100.87322580645161</v>
      </c>
      <c r="K47" s="87"/>
    </row>
    <row r="48" spans="2:11" s="80" customFormat="1">
      <c r="B48" s="133">
        <v>3611</v>
      </c>
      <c r="C48" s="133"/>
      <c r="D48" s="133"/>
      <c r="E48" s="135" t="s">
        <v>231</v>
      </c>
      <c r="F48" s="138">
        <v>20000</v>
      </c>
      <c r="G48" s="138">
        <v>20000</v>
      </c>
      <c r="H48" s="136">
        <v>19537.349999999999</v>
      </c>
      <c r="I48" s="136">
        <f t="shared" si="0"/>
        <v>97.686749999999989</v>
      </c>
      <c r="K48" s="87"/>
    </row>
    <row r="49" spans="2:11" s="80" customFormat="1">
      <c r="B49" s="133">
        <v>3612</v>
      </c>
      <c r="C49" s="133"/>
      <c r="D49" s="133"/>
      <c r="E49" s="135" t="s">
        <v>232</v>
      </c>
      <c r="F49" s="138">
        <v>57500</v>
      </c>
      <c r="G49" s="138">
        <v>57500</v>
      </c>
      <c r="H49" s="136">
        <v>58639.4</v>
      </c>
      <c r="I49" s="136">
        <f t="shared" si="0"/>
        <v>101.98156521739131</v>
      </c>
      <c r="K49" s="87"/>
    </row>
    <row r="50" spans="2:11" s="80" customFormat="1" ht="25.5">
      <c r="B50" s="133">
        <v>42</v>
      </c>
      <c r="C50" s="133"/>
      <c r="D50" s="133"/>
      <c r="E50" s="135" t="s">
        <v>31</v>
      </c>
      <c r="F50" s="138">
        <f>SUM(F51)</f>
        <v>300000</v>
      </c>
      <c r="G50" s="138">
        <f>SUM(G51)</f>
        <v>300000</v>
      </c>
      <c r="H50" s="136">
        <f>SUM(H51)</f>
        <v>191977.45</v>
      </c>
      <c r="I50" s="136">
        <f t="shared" si="0"/>
        <v>63.99248333333334</v>
      </c>
      <c r="K50" s="87"/>
    </row>
    <row r="51" spans="2:11" s="80" customFormat="1">
      <c r="B51" s="133">
        <v>422</v>
      </c>
      <c r="C51" s="133"/>
      <c r="D51" s="133"/>
      <c r="E51" s="135" t="s">
        <v>8</v>
      </c>
      <c r="F51" s="138">
        <f>SUM(F52:F53)</f>
        <v>300000</v>
      </c>
      <c r="G51" s="138">
        <f>SUM(G52:G53)</f>
        <v>300000</v>
      </c>
      <c r="H51" s="136">
        <f>SUM(H52:H53)</f>
        <v>191977.45</v>
      </c>
      <c r="I51" s="136">
        <f t="shared" si="0"/>
        <v>63.99248333333334</v>
      </c>
      <c r="K51" s="87"/>
    </row>
    <row r="52" spans="2:11" s="80" customFormat="1">
      <c r="B52" s="133">
        <v>4221</v>
      </c>
      <c r="C52" s="133"/>
      <c r="D52" s="133"/>
      <c r="E52" s="135" t="s">
        <v>181</v>
      </c>
      <c r="F52" s="138">
        <v>50000</v>
      </c>
      <c r="G52" s="138">
        <v>50000</v>
      </c>
      <c r="H52" s="136">
        <v>0</v>
      </c>
      <c r="I52" s="136">
        <f t="shared" si="0"/>
        <v>0</v>
      </c>
      <c r="K52" s="87"/>
    </row>
    <row r="53" spans="2:11" s="80" customFormat="1">
      <c r="B53" s="133">
        <v>4224</v>
      </c>
      <c r="C53" s="133"/>
      <c r="D53" s="133"/>
      <c r="E53" s="135" t="s">
        <v>94</v>
      </c>
      <c r="F53" s="138">
        <v>250000</v>
      </c>
      <c r="G53" s="138">
        <v>250000</v>
      </c>
      <c r="H53" s="136">
        <v>191977.45</v>
      </c>
      <c r="I53" s="136">
        <f t="shared" si="0"/>
        <v>76.790980000000005</v>
      </c>
      <c r="K53" s="87"/>
    </row>
    <row r="54" spans="2:11" s="80" customFormat="1" ht="51">
      <c r="B54" s="126" t="s">
        <v>235</v>
      </c>
      <c r="C54" s="126"/>
      <c r="D54" s="126"/>
      <c r="E54" s="79" t="s">
        <v>236</v>
      </c>
      <c r="F54" s="40">
        <f>SUM(F55,F72)</f>
        <v>91690</v>
      </c>
      <c r="G54" s="40">
        <f>SUM(G55,G72)</f>
        <v>91690</v>
      </c>
      <c r="H54" s="41">
        <f>SUM(H55,H72)</f>
        <v>6341.74</v>
      </c>
      <c r="I54" s="137">
        <f t="shared" si="0"/>
        <v>6.9165012542261968</v>
      </c>
      <c r="K54" s="87"/>
    </row>
    <row r="55" spans="2:11" s="80" customFormat="1">
      <c r="B55" s="126">
        <v>31</v>
      </c>
      <c r="C55" s="126"/>
      <c r="D55" s="126"/>
      <c r="E55" s="79" t="s">
        <v>37</v>
      </c>
      <c r="F55" s="40">
        <f>SUM(F56,F61,F69)</f>
        <v>13900</v>
      </c>
      <c r="G55" s="40">
        <f>SUM(G56,G61,G69)</f>
        <v>13900</v>
      </c>
      <c r="H55" s="41">
        <f>SUM(H56,H61,H69)</f>
        <v>837.26</v>
      </c>
      <c r="I55" s="137">
        <f t="shared" si="0"/>
        <v>6.023453237410072</v>
      </c>
      <c r="K55" s="87"/>
    </row>
    <row r="56" spans="2:11" s="80" customFormat="1">
      <c r="B56" s="125">
        <v>31</v>
      </c>
      <c r="C56" s="125"/>
      <c r="D56" s="125"/>
      <c r="E56" s="135" t="s">
        <v>0</v>
      </c>
      <c r="F56" s="138">
        <f>SUM(F57,F59)</f>
        <v>4100</v>
      </c>
      <c r="G56" s="138">
        <f>SUM(G57,G59)</f>
        <v>4100</v>
      </c>
      <c r="H56" s="136">
        <f>SUM(H57,H59)</f>
        <v>658.70999999999992</v>
      </c>
      <c r="I56" s="136">
        <f t="shared" si="0"/>
        <v>16.06609756097561</v>
      </c>
      <c r="K56" s="87"/>
    </row>
    <row r="57" spans="2:11" s="80" customFormat="1">
      <c r="B57" s="125">
        <v>311</v>
      </c>
      <c r="C57" s="125"/>
      <c r="D57" s="125"/>
      <c r="E57" s="135" t="s">
        <v>40</v>
      </c>
      <c r="F57" s="138">
        <f>SUM(F58)</f>
        <v>3520</v>
      </c>
      <c r="G57" s="138">
        <f>SUM(G58)</f>
        <v>3520</v>
      </c>
      <c r="H57" s="136">
        <f>SUM(H58)</f>
        <v>565.41</v>
      </c>
      <c r="I57" s="136">
        <f t="shared" si="0"/>
        <v>16.062784090909091</v>
      </c>
      <c r="K57" s="87"/>
    </row>
    <row r="58" spans="2:11" s="80" customFormat="1">
      <c r="B58" s="125">
        <v>3111</v>
      </c>
      <c r="C58" s="125"/>
      <c r="D58" s="125"/>
      <c r="E58" s="135" t="s">
        <v>65</v>
      </c>
      <c r="F58" s="138">
        <v>3520</v>
      </c>
      <c r="G58" s="138">
        <v>3520</v>
      </c>
      <c r="H58" s="136">
        <v>565.41</v>
      </c>
      <c r="I58" s="136">
        <f t="shared" si="0"/>
        <v>16.062784090909091</v>
      </c>
      <c r="K58" s="87"/>
    </row>
    <row r="59" spans="2:11" s="80" customFormat="1">
      <c r="B59" s="125">
        <v>313</v>
      </c>
      <c r="C59" s="125"/>
      <c r="D59" s="125"/>
      <c r="E59" s="135" t="s">
        <v>1</v>
      </c>
      <c r="F59" s="138">
        <f>SUM(F60)</f>
        <v>580</v>
      </c>
      <c r="G59" s="138">
        <f>SUM(G60)</f>
        <v>580</v>
      </c>
      <c r="H59" s="136">
        <f>SUM(H60)</f>
        <v>93.3</v>
      </c>
      <c r="I59" s="136">
        <f t="shared" si="0"/>
        <v>16.086206896551726</v>
      </c>
      <c r="K59" s="87"/>
    </row>
    <row r="60" spans="2:11" s="80" customFormat="1" ht="25.5">
      <c r="B60" s="125">
        <v>3132</v>
      </c>
      <c r="C60" s="125"/>
      <c r="D60" s="125"/>
      <c r="E60" s="135" t="s">
        <v>171</v>
      </c>
      <c r="F60" s="138">
        <v>580</v>
      </c>
      <c r="G60" s="138">
        <v>580</v>
      </c>
      <c r="H60" s="136">
        <v>93.3</v>
      </c>
      <c r="I60" s="136">
        <f t="shared" si="0"/>
        <v>16.086206896551726</v>
      </c>
      <c r="K60" s="87"/>
    </row>
    <row r="61" spans="2:11" s="80" customFormat="1">
      <c r="B61" s="125">
        <v>32</v>
      </c>
      <c r="C61" s="125"/>
      <c r="D61" s="125"/>
      <c r="E61" s="135" t="s">
        <v>2</v>
      </c>
      <c r="F61" s="138">
        <f>SUM(F62,F64,F67)</f>
        <v>2300</v>
      </c>
      <c r="G61" s="138">
        <f>SUM(G62,G64,G67)</f>
        <v>2300</v>
      </c>
      <c r="H61" s="136">
        <f>SUM(H62,H64,H67)</f>
        <v>178.55</v>
      </c>
      <c r="I61" s="136">
        <f t="shared" si="0"/>
        <v>7.7630434782608697</v>
      </c>
      <c r="K61" s="87"/>
    </row>
    <row r="62" spans="2:11" s="80" customFormat="1">
      <c r="B62" s="125">
        <v>321</v>
      </c>
      <c r="C62" s="125"/>
      <c r="D62" s="125"/>
      <c r="E62" s="135" t="s">
        <v>3</v>
      </c>
      <c r="F62" s="138">
        <f>SUM(F63)</f>
        <v>260</v>
      </c>
      <c r="G62" s="138">
        <f>SUM(G63)</f>
        <v>260</v>
      </c>
      <c r="H62" s="136">
        <f>SUM(H63)</f>
        <v>178.55</v>
      </c>
      <c r="I62" s="136">
        <f t="shared" si="0"/>
        <v>68.67307692307692</v>
      </c>
      <c r="K62" s="87"/>
    </row>
    <row r="63" spans="2:11" s="80" customFormat="1">
      <c r="B63" s="125">
        <v>3211</v>
      </c>
      <c r="C63" s="125"/>
      <c r="D63" s="125"/>
      <c r="E63" s="135" t="s">
        <v>66</v>
      </c>
      <c r="F63" s="138">
        <v>260</v>
      </c>
      <c r="G63" s="138">
        <v>260</v>
      </c>
      <c r="H63" s="136">
        <v>178.55</v>
      </c>
      <c r="I63" s="136">
        <f t="shared" si="0"/>
        <v>68.67307692307692</v>
      </c>
      <c r="K63" s="87"/>
    </row>
    <row r="64" spans="2:11" s="80" customFormat="1">
      <c r="B64" s="125">
        <v>323</v>
      </c>
      <c r="C64" s="125"/>
      <c r="D64" s="125"/>
      <c r="E64" s="135" t="s">
        <v>5</v>
      </c>
      <c r="F64" s="138">
        <f>SUM(F65:F66)</f>
        <v>1575</v>
      </c>
      <c r="G64" s="138">
        <f>SUM(G65:G66)</f>
        <v>1575</v>
      </c>
      <c r="H64" s="136">
        <f>SUM(H65:H66)</f>
        <v>0</v>
      </c>
      <c r="I64" s="136">
        <f t="shared" si="0"/>
        <v>0</v>
      </c>
      <c r="K64" s="87"/>
    </row>
    <row r="65" spans="2:11" s="80" customFormat="1">
      <c r="B65" s="125">
        <v>3237</v>
      </c>
      <c r="C65" s="125"/>
      <c r="D65" s="125"/>
      <c r="E65" s="135" t="s">
        <v>64</v>
      </c>
      <c r="F65" s="138">
        <v>675</v>
      </c>
      <c r="G65" s="138">
        <v>675</v>
      </c>
      <c r="H65" s="136">
        <v>0</v>
      </c>
      <c r="I65" s="136">
        <f t="shared" si="0"/>
        <v>0</v>
      </c>
      <c r="K65" s="87"/>
    </row>
    <row r="66" spans="2:11" s="80" customFormat="1">
      <c r="B66" s="125">
        <v>3239</v>
      </c>
      <c r="C66" s="125"/>
      <c r="D66" s="125"/>
      <c r="E66" s="135" t="s">
        <v>73</v>
      </c>
      <c r="F66" s="138">
        <v>900</v>
      </c>
      <c r="G66" s="138">
        <v>900</v>
      </c>
      <c r="H66" s="136">
        <v>0</v>
      </c>
      <c r="I66" s="136">
        <f t="shared" si="0"/>
        <v>0</v>
      </c>
      <c r="K66" s="87"/>
    </row>
    <row r="67" spans="2:11" s="80" customFormat="1">
      <c r="B67" s="125">
        <v>329</v>
      </c>
      <c r="C67" s="125"/>
      <c r="D67" s="125"/>
      <c r="E67" s="135" t="s">
        <v>6</v>
      </c>
      <c r="F67" s="138">
        <f>SUM(F68)</f>
        <v>465</v>
      </c>
      <c r="G67" s="138">
        <f>SUM(G68)</f>
        <v>465</v>
      </c>
      <c r="H67" s="136">
        <f>SUM(H68)</f>
        <v>0</v>
      </c>
      <c r="I67" s="136">
        <f t="shared" si="0"/>
        <v>0</v>
      </c>
      <c r="K67" s="87"/>
    </row>
    <row r="68" spans="2:11" s="80" customFormat="1">
      <c r="B68" s="125">
        <v>3299</v>
      </c>
      <c r="C68" s="125"/>
      <c r="D68" s="125"/>
      <c r="E68" s="135" t="s">
        <v>6</v>
      </c>
      <c r="F68" s="138">
        <v>465</v>
      </c>
      <c r="G68" s="138">
        <v>465</v>
      </c>
      <c r="H68" s="136">
        <v>0</v>
      </c>
      <c r="I68" s="136">
        <f t="shared" si="0"/>
        <v>0</v>
      </c>
      <c r="K68" s="87"/>
    </row>
    <row r="69" spans="2:11" s="80" customFormat="1" ht="25.5">
      <c r="B69" s="125">
        <v>42</v>
      </c>
      <c r="C69" s="125"/>
      <c r="D69" s="125"/>
      <c r="E69" s="135" t="s">
        <v>31</v>
      </c>
      <c r="F69" s="138">
        <f>SUM(F70)</f>
        <v>7500</v>
      </c>
      <c r="G69" s="138">
        <f>SUM(G70)</f>
        <v>7500</v>
      </c>
      <c r="H69" s="136">
        <f>SUM(H70)</f>
        <v>0</v>
      </c>
      <c r="I69" s="136">
        <f t="shared" si="0"/>
        <v>0</v>
      </c>
      <c r="K69" s="87"/>
    </row>
    <row r="70" spans="2:11" s="80" customFormat="1">
      <c r="B70" s="125">
        <v>422</v>
      </c>
      <c r="C70" s="125"/>
      <c r="D70" s="125"/>
      <c r="E70" s="135" t="s">
        <v>8</v>
      </c>
      <c r="F70" s="138">
        <f>SUM(F71)</f>
        <v>7500</v>
      </c>
      <c r="G70" s="138">
        <f>SUM(G71)</f>
        <v>7500</v>
      </c>
      <c r="H70" s="136">
        <f>SUM(H71)</f>
        <v>0</v>
      </c>
      <c r="I70" s="136">
        <f t="shared" si="0"/>
        <v>0</v>
      </c>
      <c r="K70" s="87"/>
    </row>
    <row r="71" spans="2:11" s="80" customFormat="1">
      <c r="B71" s="125">
        <v>4224</v>
      </c>
      <c r="C71" s="125"/>
      <c r="D71" s="125"/>
      <c r="E71" s="135" t="s">
        <v>94</v>
      </c>
      <c r="F71" s="138">
        <v>7500</v>
      </c>
      <c r="G71" s="138">
        <v>7500</v>
      </c>
      <c r="H71" s="136">
        <v>0</v>
      </c>
      <c r="I71" s="136">
        <f t="shared" si="0"/>
        <v>0</v>
      </c>
      <c r="K71" s="87"/>
    </row>
    <row r="72" spans="2:11" s="80" customFormat="1" ht="38.25">
      <c r="B72" s="134">
        <v>56311</v>
      </c>
      <c r="C72" s="134"/>
      <c r="D72" s="134"/>
      <c r="E72" s="79" t="s">
        <v>229</v>
      </c>
      <c r="F72" s="141">
        <f>SUM(F73,F78,F87)</f>
        <v>77790</v>
      </c>
      <c r="G72" s="141">
        <f>SUM(G73,G78,G87)</f>
        <v>77790</v>
      </c>
      <c r="H72" s="137">
        <f>SUM(H73,H78,H87)</f>
        <v>5504.48</v>
      </c>
      <c r="I72" s="137">
        <f t="shared" si="0"/>
        <v>7.0760766165316875</v>
      </c>
      <c r="K72" s="87"/>
    </row>
    <row r="73" spans="2:11" s="80" customFormat="1">
      <c r="B73" s="125">
        <v>31</v>
      </c>
      <c r="C73" s="125"/>
      <c r="D73" s="125"/>
      <c r="E73" s="135" t="s">
        <v>0</v>
      </c>
      <c r="F73" s="138">
        <f>SUM(F74,F76)</f>
        <v>23120</v>
      </c>
      <c r="G73" s="138">
        <f>SUM(G74,G76)</f>
        <v>23120</v>
      </c>
      <c r="H73" s="136">
        <f>SUM(H74,H76)</f>
        <v>3732.75</v>
      </c>
      <c r="I73" s="136">
        <f t="shared" si="0"/>
        <v>16.145112456747405</v>
      </c>
      <c r="K73" s="87"/>
    </row>
    <row r="74" spans="2:11" s="80" customFormat="1">
      <c r="B74" s="125">
        <v>311</v>
      </c>
      <c r="C74" s="125"/>
      <c r="D74" s="125"/>
      <c r="E74" s="135" t="s">
        <v>40</v>
      </c>
      <c r="F74" s="138">
        <f>SUM(F75)</f>
        <v>19870</v>
      </c>
      <c r="G74" s="138">
        <f>SUM(G75)</f>
        <v>19870</v>
      </c>
      <c r="H74" s="136">
        <f>SUM(H75)</f>
        <v>3204.08</v>
      </c>
      <c r="I74" s="136">
        <f t="shared" si="0"/>
        <v>16.125213890286862</v>
      </c>
      <c r="K74" s="87"/>
    </row>
    <row r="75" spans="2:11" s="80" customFormat="1">
      <c r="B75" s="125">
        <v>3111</v>
      </c>
      <c r="C75" s="125"/>
      <c r="D75" s="125"/>
      <c r="E75" s="135" t="s">
        <v>65</v>
      </c>
      <c r="F75" s="138">
        <v>19870</v>
      </c>
      <c r="G75" s="138">
        <v>19870</v>
      </c>
      <c r="H75" s="136">
        <v>3204.08</v>
      </c>
      <c r="I75" s="136">
        <f t="shared" si="0"/>
        <v>16.125213890286862</v>
      </c>
      <c r="K75" s="87"/>
    </row>
    <row r="76" spans="2:11" s="80" customFormat="1">
      <c r="B76" s="125">
        <v>313</v>
      </c>
      <c r="C76" s="125"/>
      <c r="D76" s="125"/>
      <c r="E76" s="135" t="s">
        <v>1</v>
      </c>
      <c r="F76" s="138">
        <f>SUM(F77)</f>
        <v>3250</v>
      </c>
      <c r="G76" s="138">
        <f>SUM(G77)</f>
        <v>3250</v>
      </c>
      <c r="H76" s="136">
        <f>SUM(H77)</f>
        <v>528.66999999999996</v>
      </c>
      <c r="I76" s="136">
        <f t="shared" si="0"/>
        <v>16.266769230769228</v>
      </c>
      <c r="K76" s="87"/>
    </row>
    <row r="77" spans="2:11" s="80" customFormat="1" ht="25.5">
      <c r="B77" s="125">
        <v>3132</v>
      </c>
      <c r="C77" s="125"/>
      <c r="D77" s="125"/>
      <c r="E77" s="135" t="s">
        <v>171</v>
      </c>
      <c r="F77" s="138">
        <v>3250</v>
      </c>
      <c r="G77" s="138">
        <v>3250</v>
      </c>
      <c r="H77" s="136">
        <v>528.66999999999996</v>
      </c>
      <c r="I77" s="136">
        <f t="shared" si="0"/>
        <v>16.266769230769228</v>
      </c>
      <c r="K77" s="87"/>
    </row>
    <row r="78" spans="2:11" s="80" customFormat="1">
      <c r="B78" s="125">
        <v>32</v>
      </c>
      <c r="C78" s="125"/>
      <c r="D78" s="125"/>
      <c r="E78" s="135" t="s">
        <v>2</v>
      </c>
      <c r="F78" s="138">
        <f>SUM(F79,F81,F85)</f>
        <v>12170</v>
      </c>
      <c r="G78" s="138">
        <f>SUM(G79,G81,G85)</f>
        <v>12170</v>
      </c>
      <c r="H78" s="136">
        <f>SUM(H79,H81,H85)</f>
        <v>1771.73</v>
      </c>
      <c r="I78" s="136">
        <f t="shared" si="0"/>
        <v>14.558175842235006</v>
      </c>
      <c r="K78" s="87"/>
    </row>
    <row r="79" spans="2:11" s="80" customFormat="1">
      <c r="B79" s="125">
        <v>321</v>
      </c>
      <c r="C79" s="125"/>
      <c r="D79" s="125"/>
      <c r="E79" s="135" t="s">
        <v>3</v>
      </c>
      <c r="F79" s="138">
        <f>SUM(F80)</f>
        <v>1460</v>
      </c>
      <c r="G79" s="138">
        <f>SUM(G80)</f>
        <v>1460</v>
      </c>
      <c r="H79" s="136">
        <f>SUM(H80)</f>
        <v>1011.73</v>
      </c>
      <c r="I79" s="136">
        <f t="shared" si="0"/>
        <v>69.296575342465744</v>
      </c>
      <c r="K79" s="87"/>
    </row>
    <row r="80" spans="2:11" s="80" customFormat="1">
      <c r="B80" s="125">
        <v>3211</v>
      </c>
      <c r="C80" s="125"/>
      <c r="D80" s="125"/>
      <c r="E80" s="135" t="s">
        <v>66</v>
      </c>
      <c r="F80" s="138">
        <v>1460</v>
      </c>
      <c r="G80" s="138">
        <v>1460</v>
      </c>
      <c r="H80" s="136">
        <v>1011.73</v>
      </c>
      <c r="I80" s="136">
        <f t="shared" si="0"/>
        <v>69.296575342465744</v>
      </c>
      <c r="K80" s="87"/>
    </row>
    <row r="81" spans="2:12" s="80" customFormat="1">
      <c r="B81" s="125">
        <v>323</v>
      </c>
      <c r="C81" s="125"/>
      <c r="D81" s="125"/>
      <c r="E81" s="135" t="s">
        <v>5</v>
      </c>
      <c r="F81" s="138">
        <f>SUM(F82:F84)</f>
        <v>8075</v>
      </c>
      <c r="G81" s="138">
        <f>SUM(G82:G84)</f>
        <v>8075</v>
      </c>
      <c r="H81" s="136">
        <f>SUM(H82:H84)</f>
        <v>760</v>
      </c>
      <c r="I81" s="136">
        <f t="shared" si="0"/>
        <v>9.4117647058823533</v>
      </c>
      <c r="K81" s="87"/>
    </row>
    <row r="82" spans="2:12" s="80" customFormat="1">
      <c r="B82" s="125">
        <v>3235</v>
      </c>
      <c r="C82" s="125"/>
      <c r="D82" s="125"/>
      <c r="E82" s="8" t="s">
        <v>87</v>
      </c>
      <c r="F82" s="138">
        <v>0</v>
      </c>
      <c r="G82" s="138">
        <v>0</v>
      </c>
      <c r="H82" s="136">
        <v>760</v>
      </c>
      <c r="I82" s="136">
        <v>0</v>
      </c>
      <c r="K82" s="87"/>
    </row>
    <row r="83" spans="2:12" s="80" customFormat="1">
      <c r="B83" s="125">
        <v>3237</v>
      </c>
      <c r="C83" s="125"/>
      <c r="D83" s="125"/>
      <c r="E83" s="135" t="s">
        <v>64</v>
      </c>
      <c r="F83" s="138">
        <v>3825</v>
      </c>
      <c r="G83" s="138">
        <v>3825</v>
      </c>
      <c r="H83" s="136">
        <v>0</v>
      </c>
      <c r="I83" s="136">
        <f t="shared" si="0"/>
        <v>0</v>
      </c>
      <c r="K83" s="87"/>
    </row>
    <row r="84" spans="2:12" s="80" customFormat="1">
      <c r="B84" s="125">
        <v>3239</v>
      </c>
      <c r="C84" s="125"/>
      <c r="D84" s="125"/>
      <c r="E84" s="135" t="s">
        <v>73</v>
      </c>
      <c r="F84" s="138">
        <v>4250</v>
      </c>
      <c r="G84" s="138">
        <v>4250</v>
      </c>
      <c r="H84" s="136">
        <v>0</v>
      </c>
      <c r="I84" s="136">
        <f t="shared" si="0"/>
        <v>0</v>
      </c>
      <c r="K84" s="87"/>
    </row>
    <row r="85" spans="2:12" s="80" customFormat="1">
      <c r="B85" s="125">
        <v>329</v>
      </c>
      <c r="C85" s="125"/>
      <c r="D85" s="125"/>
      <c r="E85" s="135" t="s">
        <v>6</v>
      </c>
      <c r="F85" s="138">
        <f>SUM(F86)</f>
        <v>2635</v>
      </c>
      <c r="G85" s="138">
        <f>SUM(G86)</f>
        <v>2635</v>
      </c>
      <c r="H85" s="136">
        <f>SUM(H86)</f>
        <v>0</v>
      </c>
      <c r="I85" s="136">
        <f t="shared" si="0"/>
        <v>0</v>
      </c>
      <c r="K85" s="87"/>
    </row>
    <row r="86" spans="2:12" s="80" customFormat="1">
      <c r="B86" s="125">
        <v>3299</v>
      </c>
      <c r="C86" s="125"/>
      <c r="D86" s="125"/>
      <c r="E86" s="135" t="s">
        <v>6</v>
      </c>
      <c r="F86" s="138">
        <v>2635</v>
      </c>
      <c r="G86" s="138">
        <v>2635</v>
      </c>
      <c r="H86" s="136">
        <v>0</v>
      </c>
      <c r="I86" s="136">
        <f t="shared" si="0"/>
        <v>0</v>
      </c>
      <c r="K86" s="87"/>
    </row>
    <row r="87" spans="2:12" s="80" customFormat="1" ht="25.5">
      <c r="B87" s="125">
        <v>42</v>
      </c>
      <c r="C87" s="125"/>
      <c r="D87" s="125"/>
      <c r="E87" s="135" t="s">
        <v>31</v>
      </c>
      <c r="F87" s="138">
        <f>SUM(F88)</f>
        <v>42500</v>
      </c>
      <c r="G87" s="138">
        <f>SUM(G88)</f>
        <v>42500</v>
      </c>
      <c r="H87" s="136">
        <f>SUM(H88)</f>
        <v>0</v>
      </c>
      <c r="I87" s="136">
        <f t="shared" si="0"/>
        <v>0</v>
      </c>
      <c r="K87" s="87"/>
    </row>
    <row r="88" spans="2:12" s="80" customFormat="1">
      <c r="B88" s="125">
        <v>422</v>
      </c>
      <c r="C88" s="125"/>
      <c r="D88" s="125"/>
      <c r="E88" s="135" t="s">
        <v>8</v>
      </c>
      <c r="F88" s="138">
        <f>SUM(F89)</f>
        <v>42500</v>
      </c>
      <c r="G88" s="138">
        <f>SUM(G89)</f>
        <v>42500</v>
      </c>
      <c r="H88" s="136">
        <f>SUM(H89)</f>
        <v>0</v>
      </c>
      <c r="I88" s="136">
        <f t="shared" si="0"/>
        <v>0</v>
      </c>
      <c r="K88" s="87"/>
    </row>
    <row r="89" spans="2:12" s="80" customFormat="1">
      <c r="B89" s="125">
        <v>4224</v>
      </c>
      <c r="C89" s="125"/>
      <c r="D89" s="125"/>
      <c r="E89" s="135" t="s">
        <v>94</v>
      </c>
      <c r="F89" s="138">
        <v>42500</v>
      </c>
      <c r="G89" s="138">
        <v>42500</v>
      </c>
      <c r="H89" s="136">
        <v>0</v>
      </c>
      <c r="I89" s="136">
        <f t="shared" si="0"/>
        <v>0</v>
      </c>
      <c r="K89" s="87"/>
    </row>
    <row r="90" spans="2:12" s="80" customFormat="1" ht="25.5">
      <c r="B90" s="126" t="s">
        <v>199</v>
      </c>
      <c r="C90" s="126"/>
      <c r="D90" s="126"/>
      <c r="E90" s="79" t="s">
        <v>191</v>
      </c>
      <c r="F90" s="40">
        <f>F91</f>
        <v>3930000</v>
      </c>
      <c r="G90" s="40">
        <f>G91</f>
        <v>3930000</v>
      </c>
      <c r="H90" s="41">
        <f>H91</f>
        <v>1462775.75</v>
      </c>
      <c r="I90" s="41">
        <f t="shared" si="0"/>
        <v>37.220756997455474</v>
      </c>
    </row>
    <row r="91" spans="2:12" s="80" customFormat="1">
      <c r="B91" s="129">
        <v>11</v>
      </c>
      <c r="C91" s="129"/>
      <c r="D91" s="129"/>
      <c r="E91" s="81" t="s">
        <v>39</v>
      </c>
      <c r="F91" s="82">
        <f>SUM(F92,F96)</f>
        <v>3930000</v>
      </c>
      <c r="G91" s="82">
        <f>SUM(G92,G96)</f>
        <v>3930000</v>
      </c>
      <c r="H91" s="83">
        <f>SUM(H92,H96)</f>
        <v>1462775.75</v>
      </c>
      <c r="I91" s="41">
        <f t="shared" si="0"/>
        <v>37.220756997455474</v>
      </c>
    </row>
    <row r="92" spans="2:12" s="80" customFormat="1" ht="25.5">
      <c r="B92" s="125">
        <v>42</v>
      </c>
      <c r="C92" s="125"/>
      <c r="D92" s="125"/>
      <c r="E92" s="9" t="s">
        <v>31</v>
      </c>
      <c r="F92" s="11">
        <f t="shared" ref="F92:H92" si="1">SUM(F93)</f>
        <v>2970000</v>
      </c>
      <c r="G92" s="11">
        <f t="shared" si="1"/>
        <v>2821500</v>
      </c>
      <c r="H92" s="50">
        <f t="shared" si="1"/>
        <v>1462775.75</v>
      </c>
      <c r="I92" s="13">
        <f t="shared" si="0"/>
        <v>51.843903951798687</v>
      </c>
      <c r="L92" s="87"/>
    </row>
    <row r="93" spans="2:12" s="80" customFormat="1">
      <c r="B93" s="125">
        <v>422</v>
      </c>
      <c r="C93" s="125"/>
      <c r="D93" s="125"/>
      <c r="E93" s="9" t="s">
        <v>8</v>
      </c>
      <c r="F93" s="11">
        <f>SUM(F94:F95)</f>
        <v>2970000</v>
      </c>
      <c r="G93" s="11">
        <f>SUM(G94:G95)</f>
        <v>2821500</v>
      </c>
      <c r="H93" s="50">
        <f>SUM(H94:H95)</f>
        <v>1462775.75</v>
      </c>
      <c r="I93" s="13">
        <f t="shared" si="0"/>
        <v>51.843903951798687</v>
      </c>
    </row>
    <row r="94" spans="2:12" s="80" customFormat="1">
      <c r="B94" s="125">
        <v>4224</v>
      </c>
      <c r="C94" s="125"/>
      <c r="D94" s="125"/>
      <c r="E94" s="9" t="s">
        <v>94</v>
      </c>
      <c r="F94" s="11">
        <f>2970000-230000</f>
        <v>2740000</v>
      </c>
      <c r="G94" s="11">
        <f>2821500-230000</f>
        <v>2591500</v>
      </c>
      <c r="H94" s="50">
        <v>1337950.75</v>
      </c>
      <c r="I94" s="13">
        <f t="shared" si="0"/>
        <v>51.628429480995564</v>
      </c>
    </row>
    <row r="95" spans="2:12" s="80" customFormat="1" ht="25.5">
      <c r="B95" s="125">
        <v>4227</v>
      </c>
      <c r="C95" s="125"/>
      <c r="D95" s="125"/>
      <c r="E95" s="8" t="s">
        <v>182</v>
      </c>
      <c r="F95" s="11">
        <v>230000</v>
      </c>
      <c r="G95" s="11">
        <v>230000</v>
      </c>
      <c r="H95" s="50">
        <v>124825</v>
      </c>
      <c r="I95" s="13">
        <f t="shared" si="0"/>
        <v>54.271739130434781</v>
      </c>
    </row>
    <row r="96" spans="2:12" s="80" customFormat="1" ht="25.5">
      <c r="B96" s="125">
        <v>45</v>
      </c>
      <c r="C96" s="125"/>
      <c r="D96" s="125"/>
      <c r="E96" s="8" t="s">
        <v>31</v>
      </c>
      <c r="F96" s="11">
        <f t="shared" ref="F96:H97" si="2">SUM(F97)</f>
        <v>960000</v>
      </c>
      <c r="G96" s="11">
        <f t="shared" si="2"/>
        <v>1108500</v>
      </c>
      <c r="H96" s="50">
        <f t="shared" si="2"/>
        <v>0</v>
      </c>
      <c r="I96" s="13">
        <f t="shared" ref="I96:I98" si="3">(H96/G96)*100</f>
        <v>0</v>
      </c>
    </row>
    <row r="97" spans="2:9" s="80" customFormat="1" ht="25.5">
      <c r="B97" s="125">
        <v>451</v>
      </c>
      <c r="C97" s="125"/>
      <c r="D97" s="125"/>
      <c r="E97" s="8" t="s">
        <v>11</v>
      </c>
      <c r="F97" s="11">
        <f t="shared" si="2"/>
        <v>960000</v>
      </c>
      <c r="G97" s="11">
        <f t="shared" si="2"/>
        <v>1108500</v>
      </c>
      <c r="H97" s="50">
        <f t="shared" si="2"/>
        <v>0</v>
      </c>
      <c r="I97" s="13">
        <f t="shared" si="3"/>
        <v>0</v>
      </c>
    </row>
    <row r="98" spans="2:9" s="80" customFormat="1" ht="25.5">
      <c r="B98" s="125">
        <v>4511</v>
      </c>
      <c r="C98" s="125"/>
      <c r="D98" s="125"/>
      <c r="E98" s="8" t="s">
        <v>11</v>
      </c>
      <c r="F98" s="11">
        <v>960000</v>
      </c>
      <c r="G98" s="11">
        <v>1108500</v>
      </c>
      <c r="H98" s="13">
        <v>0</v>
      </c>
      <c r="I98" s="13">
        <f t="shared" si="3"/>
        <v>0</v>
      </c>
    </row>
    <row r="99" spans="2:9" s="80" customFormat="1" ht="51" hidden="1">
      <c r="B99" s="126" t="s">
        <v>200</v>
      </c>
      <c r="C99" s="126"/>
      <c r="D99" s="126"/>
      <c r="E99" s="79" t="s">
        <v>205</v>
      </c>
      <c r="F99" s="82">
        <f>F124+F100+F114+F138</f>
        <v>0</v>
      </c>
      <c r="G99" s="82">
        <f t="shared" ref="G99:H99" si="4">G124+G100+G114+G138</f>
        <v>0</v>
      </c>
      <c r="H99" s="83">
        <f t="shared" si="4"/>
        <v>0</v>
      </c>
      <c r="I99" s="41" t="e">
        <f t="shared" si="0"/>
        <v>#DIV/0!</v>
      </c>
    </row>
    <row r="100" spans="2:9" s="80" customFormat="1" hidden="1">
      <c r="B100" s="126">
        <v>31</v>
      </c>
      <c r="C100" s="126"/>
      <c r="D100" s="126"/>
      <c r="E100" s="81" t="s">
        <v>37</v>
      </c>
      <c r="F100" s="82">
        <f>F104+F111+F101</f>
        <v>0</v>
      </c>
      <c r="G100" s="82">
        <f>G104+G111+G101</f>
        <v>0</v>
      </c>
      <c r="H100" s="83">
        <f>H104+H111+H101</f>
        <v>0</v>
      </c>
      <c r="I100" s="41" t="e">
        <f t="shared" si="0"/>
        <v>#DIV/0!</v>
      </c>
    </row>
    <row r="101" spans="2:9" s="80" customFormat="1" hidden="1">
      <c r="B101" s="125">
        <v>31</v>
      </c>
      <c r="C101" s="125"/>
      <c r="D101" s="125"/>
      <c r="E101" s="8" t="s">
        <v>0</v>
      </c>
      <c r="F101" s="11">
        <f t="shared" ref="F101:H102" si="5">F102</f>
        <v>0</v>
      </c>
      <c r="G101" s="11">
        <f t="shared" si="5"/>
        <v>0</v>
      </c>
      <c r="H101" s="50">
        <f t="shared" si="5"/>
        <v>0</v>
      </c>
      <c r="I101" s="13" t="e">
        <f t="shared" si="0"/>
        <v>#DIV/0!</v>
      </c>
    </row>
    <row r="102" spans="2:9" s="80" customFormat="1" hidden="1">
      <c r="B102" s="125">
        <v>311</v>
      </c>
      <c r="C102" s="125"/>
      <c r="D102" s="125"/>
      <c r="E102" s="8" t="s">
        <v>40</v>
      </c>
      <c r="F102" s="11">
        <f t="shared" si="5"/>
        <v>0</v>
      </c>
      <c r="G102" s="11">
        <f t="shared" si="5"/>
        <v>0</v>
      </c>
      <c r="H102" s="50">
        <f t="shared" si="5"/>
        <v>0</v>
      </c>
      <c r="I102" s="13" t="e">
        <f t="shared" si="0"/>
        <v>#DIV/0!</v>
      </c>
    </row>
    <row r="103" spans="2:9" s="80" customFormat="1" hidden="1">
      <c r="B103" s="125">
        <v>3111</v>
      </c>
      <c r="C103" s="125"/>
      <c r="D103" s="125"/>
      <c r="E103" s="8" t="s">
        <v>65</v>
      </c>
      <c r="F103" s="11">
        <v>0</v>
      </c>
      <c r="G103" s="11">
        <v>0</v>
      </c>
      <c r="H103" s="50">
        <v>0</v>
      </c>
      <c r="I103" s="13" t="e">
        <f t="shared" si="0"/>
        <v>#DIV/0!</v>
      </c>
    </row>
    <row r="104" spans="2:9" s="80" customFormat="1" hidden="1">
      <c r="B104" s="125">
        <v>32</v>
      </c>
      <c r="C104" s="125"/>
      <c r="D104" s="125"/>
      <c r="E104" s="9" t="s">
        <v>2</v>
      </c>
      <c r="F104" s="11">
        <f>SUM(F105+F109)</f>
        <v>0</v>
      </c>
      <c r="G104" s="11">
        <f>SUM(G105+G109)</f>
        <v>0</v>
      </c>
      <c r="H104" s="50">
        <f>SUM(H105+H109)</f>
        <v>0</v>
      </c>
      <c r="I104" s="13" t="e">
        <f t="shared" si="0"/>
        <v>#DIV/0!</v>
      </c>
    </row>
    <row r="105" spans="2:9" s="80" customFormat="1" hidden="1">
      <c r="B105" s="125">
        <v>323</v>
      </c>
      <c r="C105" s="125"/>
      <c r="D105" s="125"/>
      <c r="E105" s="9" t="s">
        <v>5</v>
      </c>
      <c r="F105" s="11">
        <f>SUM(F106:F108)</f>
        <v>0</v>
      </c>
      <c r="G105" s="11">
        <f>SUM(G106:G108)</f>
        <v>0</v>
      </c>
      <c r="H105" s="50">
        <f>SUM(H106:H108)</f>
        <v>0</v>
      </c>
      <c r="I105" s="13" t="e">
        <f t="shared" si="0"/>
        <v>#DIV/0!</v>
      </c>
    </row>
    <row r="106" spans="2:9" s="80" customFormat="1" hidden="1">
      <c r="B106" s="125">
        <v>3233</v>
      </c>
      <c r="C106" s="125"/>
      <c r="D106" s="125"/>
      <c r="E106" s="8" t="s">
        <v>86</v>
      </c>
      <c r="F106" s="11">
        <v>0</v>
      </c>
      <c r="G106" s="11">
        <v>0</v>
      </c>
      <c r="H106" s="13">
        <v>0</v>
      </c>
      <c r="I106" s="13" t="e">
        <f t="shared" si="0"/>
        <v>#DIV/0!</v>
      </c>
    </row>
    <row r="107" spans="2:9" s="80" customFormat="1" hidden="1">
      <c r="B107" s="125">
        <v>3237</v>
      </c>
      <c r="C107" s="125"/>
      <c r="D107" s="125"/>
      <c r="E107" s="8" t="s">
        <v>64</v>
      </c>
      <c r="F107" s="11">
        <v>0</v>
      </c>
      <c r="G107" s="11">
        <v>0</v>
      </c>
      <c r="H107" s="13">
        <v>0</v>
      </c>
      <c r="I107" s="13" t="e">
        <f t="shared" si="0"/>
        <v>#DIV/0!</v>
      </c>
    </row>
    <row r="108" spans="2:9" s="80" customFormat="1" hidden="1">
      <c r="B108" s="125">
        <v>3239</v>
      </c>
      <c r="C108" s="125"/>
      <c r="D108" s="125"/>
      <c r="E108" s="8" t="s">
        <v>73</v>
      </c>
      <c r="F108" s="11">
        <v>0</v>
      </c>
      <c r="G108" s="11">
        <v>0</v>
      </c>
      <c r="H108" s="50">
        <v>0</v>
      </c>
      <c r="I108" s="13" t="e">
        <f t="shared" si="0"/>
        <v>#DIV/0!</v>
      </c>
    </row>
    <row r="109" spans="2:9" s="80" customFormat="1" hidden="1">
      <c r="B109" s="125">
        <v>329</v>
      </c>
      <c r="C109" s="125"/>
      <c r="D109" s="125"/>
      <c r="E109" s="8" t="s">
        <v>6</v>
      </c>
      <c r="F109" s="11">
        <f>SUM(F110)</f>
        <v>0</v>
      </c>
      <c r="G109" s="11">
        <f>SUM(G110)</f>
        <v>0</v>
      </c>
      <c r="H109" s="50">
        <f>SUM(H110)</f>
        <v>0</v>
      </c>
      <c r="I109" s="13" t="e">
        <f t="shared" si="0"/>
        <v>#DIV/0!</v>
      </c>
    </row>
    <row r="110" spans="2:9" s="80" customFormat="1" hidden="1">
      <c r="B110" s="125">
        <v>3292</v>
      </c>
      <c r="C110" s="125"/>
      <c r="D110" s="125"/>
      <c r="E110" s="8" t="s">
        <v>88</v>
      </c>
      <c r="F110" s="11">
        <v>0</v>
      </c>
      <c r="G110" s="11">
        <v>0</v>
      </c>
      <c r="H110" s="13">
        <v>0</v>
      </c>
      <c r="I110" s="13" t="e">
        <f t="shared" si="0"/>
        <v>#DIV/0!</v>
      </c>
    </row>
    <row r="111" spans="2:9" s="80" customFormat="1" ht="25.5" hidden="1">
      <c r="B111" s="125">
        <v>45</v>
      </c>
      <c r="C111" s="125"/>
      <c r="D111" s="125"/>
      <c r="E111" s="8" t="s">
        <v>31</v>
      </c>
      <c r="F111" s="11">
        <f t="shared" ref="F111:H112" si="6">SUM(F112)</f>
        <v>0</v>
      </c>
      <c r="G111" s="11">
        <f t="shared" si="6"/>
        <v>0</v>
      </c>
      <c r="H111" s="50">
        <f t="shared" si="6"/>
        <v>0</v>
      </c>
      <c r="I111" s="13" t="e">
        <f t="shared" si="0"/>
        <v>#DIV/0!</v>
      </c>
    </row>
    <row r="112" spans="2:9" s="80" customFormat="1" ht="25.5" hidden="1">
      <c r="B112" s="125">
        <v>451</v>
      </c>
      <c r="C112" s="125"/>
      <c r="D112" s="125"/>
      <c r="E112" s="8" t="s">
        <v>11</v>
      </c>
      <c r="F112" s="11">
        <f t="shared" si="6"/>
        <v>0</v>
      </c>
      <c r="G112" s="11">
        <f t="shared" si="6"/>
        <v>0</v>
      </c>
      <c r="H112" s="50">
        <f t="shared" si="6"/>
        <v>0</v>
      </c>
      <c r="I112" s="13" t="e">
        <f t="shared" si="0"/>
        <v>#DIV/0!</v>
      </c>
    </row>
    <row r="113" spans="2:9" s="80" customFormat="1" ht="25.5" hidden="1">
      <c r="B113" s="125">
        <v>4511</v>
      </c>
      <c r="C113" s="125"/>
      <c r="D113" s="125"/>
      <c r="E113" s="8" t="s">
        <v>11</v>
      </c>
      <c r="F113" s="11">
        <v>0</v>
      </c>
      <c r="G113" s="11">
        <v>0</v>
      </c>
      <c r="H113" s="13">
        <v>0</v>
      </c>
      <c r="I113" s="13" t="e">
        <f t="shared" si="0"/>
        <v>#DIV/0!</v>
      </c>
    </row>
    <row r="114" spans="2:9" s="80" customFormat="1" hidden="1">
      <c r="B114" s="126">
        <v>43</v>
      </c>
      <c r="C114" s="126"/>
      <c r="D114" s="126"/>
      <c r="E114" s="79" t="s">
        <v>197</v>
      </c>
      <c r="F114" s="82">
        <f>F115+F118</f>
        <v>0</v>
      </c>
      <c r="G114" s="82">
        <f t="shared" ref="G114:H114" si="7">G115+G118</f>
        <v>0</v>
      </c>
      <c r="H114" s="83">
        <f t="shared" si="7"/>
        <v>0</v>
      </c>
      <c r="I114" s="41" t="e">
        <f t="shared" si="0"/>
        <v>#DIV/0!</v>
      </c>
    </row>
    <row r="115" spans="2:9" s="80" customFormat="1" hidden="1">
      <c r="B115" s="125">
        <v>31</v>
      </c>
      <c r="C115" s="125"/>
      <c r="D115" s="125"/>
      <c r="E115" s="8" t="s">
        <v>0</v>
      </c>
      <c r="F115" s="11">
        <f>F116</f>
        <v>0</v>
      </c>
      <c r="G115" s="11">
        <f t="shared" ref="G115:H116" si="8">G116</f>
        <v>0</v>
      </c>
      <c r="H115" s="50">
        <f t="shared" si="8"/>
        <v>0</v>
      </c>
      <c r="I115" s="13" t="e">
        <f t="shared" si="0"/>
        <v>#DIV/0!</v>
      </c>
    </row>
    <row r="116" spans="2:9" s="80" customFormat="1" hidden="1">
      <c r="B116" s="125">
        <v>312</v>
      </c>
      <c r="C116" s="125"/>
      <c r="D116" s="125"/>
      <c r="E116" s="8" t="s">
        <v>13</v>
      </c>
      <c r="F116" s="11">
        <f>F117</f>
        <v>0</v>
      </c>
      <c r="G116" s="11">
        <f t="shared" si="8"/>
        <v>0</v>
      </c>
      <c r="H116" s="50">
        <f t="shared" si="8"/>
        <v>0</v>
      </c>
      <c r="I116" s="13" t="e">
        <f t="shared" si="0"/>
        <v>#DIV/0!</v>
      </c>
    </row>
    <row r="117" spans="2:9" s="80" customFormat="1" hidden="1">
      <c r="B117" s="125">
        <v>3121</v>
      </c>
      <c r="C117" s="125"/>
      <c r="D117" s="125"/>
      <c r="E117" s="8" t="s">
        <v>13</v>
      </c>
      <c r="F117" s="11"/>
      <c r="G117" s="11"/>
      <c r="H117" s="50"/>
      <c r="I117" s="13" t="e">
        <f t="shared" si="0"/>
        <v>#DIV/0!</v>
      </c>
    </row>
    <row r="118" spans="2:9" s="80" customFormat="1" hidden="1">
      <c r="B118" s="125">
        <v>32</v>
      </c>
      <c r="C118" s="125"/>
      <c r="D118" s="125"/>
      <c r="E118" s="8" t="s">
        <v>2</v>
      </c>
      <c r="F118" s="11">
        <f>F119+F122</f>
        <v>0</v>
      </c>
      <c r="G118" s="11">
        <f t="shared" ref="G118:H118" si="9">G119+G122</f>
        <v>0</v>
      </c>
      <c r="H118" s="50">
        <f t="shared" si="9"/>
        <v>0</v>
      </c>
      <c r="I118" s="13" t="e">
        <f t="shared" si="0"/>
        <v>#DIV/0!</v>
      </c>
    </row>
    <row r="119" spans="2:9" s="80" customFormat="1" hidden="1">
      <c r="B119" s="125">
        <v>323</v>
      </c>
      <c r="C119" s="125"/>
      <c r="D119" s="125"/>
      <c r="E119" s="8" t="s">
        <v>5</v>
      </c>
      <c r="F119" s="11">
        <f>SUM(F120:F121)</f>
        <v>0</v>
      </c>
      <c r="G119" s="11">
        <f t="shared" ref="G119:H119" si="10">SUM(G120:G121)</f>
        <v>0</v>
      </c>
      <c r="H119" s="50">
        <f t="shared" si="10"/>
        <v>0</v>
      </c>
      <c r="I119" s="13" t="e">
        <f t="shared" si="0"/>
        <v>#DIV/0!</v>
      </c>
    </row>
    <row r="120" spans="2:9" s="80" customFormat="1" ht="25.5" hidden="1">
      <c r="B120" s="125">
        <v>3231</v>
      </c>
      <c r="C120" s="125"/>
      <c r="D120" s="125"/>
      <c r="E120" s="8" t="s">
        <v>220</v>
      </c>
      <c r="F120" s="11"/>
      <c r="G120" s="11"/>
      <c r="H120" s="50"/>
      <c r="I120" s="13" t="e">
        <f t="shared" si="0"/>
        <v>#DIV/0!</v>
      </c>
    </row>
    <row r="121" spans="2:9" s="80" customFormat="1" hidden="1">
      <c r="B121" s="125">
        <v>3234</v>
      </c>
      <c r="C121" s="125"/>
      <c r="D121" s="125"/>
      <c r="E121" s="8" t="s">
        <v>70</v>
      </c>
      <c r="F121" s="11"/>
      <c r="G121" s="11"/>
      <c r="H121" s="50"/>
      <c r="I121" s="13" t="e">
        <f t="shared" si="0"/>
        <v>#DIV/0!</v>
      </c>
    </row>
    <row r="122" spans="2:9" s="80" customFormat="1" hidden="1">
      <c r="B122" s="125">
        <v>329</v>
      </c>
      <c r="C122" s="125"/>
      <c r="D122" s="125"/>
      <c r="E122" s="8" t="s">
        <v>6</v>
      </c>
      <c r="F122" s="11">
        <f>F123</f>
        <v>0</v>
      </c>
      <c r="G122" s="11">
        <f t="shared" ref="G122:H122" si="11">G123</f>
        <v>0</v>
      </c>
      <c r="H122" s="50">
        <f t="shared" si="11"/>
        <v>0</v>
      </c>
      <c r="I122" s="13" t="e">
        <f t="shared" si="0"/>
        <v>#DIV/0!</v>
      </c>
    </row>
    <row r="123" spans="2:9" s="80" customFormat="1" ht="25.5" hidden="1">
      <c r="B123" s="125">
        <v>3291</v>
      </c>
      <c r="C123" s="125"/>
      <c r="D123" s="125"/>
      <c r="E123" s="8" t="s">
        <v>177</v>
      </c>
      <c r="F123" s="11"/>
      <c r="G123" s="11"/>
      <c r="H123" s="50"/>
      <c r="I123" s="13" t="e">
        <f t="shared" si="0"/>
        <v>#DIV/0!</v>
      </c>
    </row>
    <row r="124" spans="2:9" s="80" customFormat="1" hidden="1">
      <c r="B124" s="126">
        <v>52</v>
      </c>
      <c r="C124" s="126"/>
      <c r="D124" s="126"/>
      <c r="E124" s="79" t="s">
        <v>192</v>
      </c>
      <c r="F124" s="82">
        <f>F128+F135+F125</f>
        <v>0</v>
      </c>
      <c r="G124" s="82">
        <f t="shared" ref="G124:H124" si="12">G128+G135+G125</f>
        <v>0</v>
      </c>
      <c r="H124" s="83">
        <f t="shared" si="12"/>
        <v>0</v>
      </c>
      <c r="I124" s="41" t="e">
        <f t="shared" si="0"/>
        <v>#DIV/0!</v>
      </c>
    </row>
    <row r="125" spans="2:9" s="80" customFormat="1" hidden="1">
      <c r="B125" s="125">
        <v>31</v>
      </c>
      <c r="C125" s="125"/>
      <c r="D125" s="125"/>
      <c r="E125" s="8" t="s">
        <v>0</v>
      </c>
      <c r="F125" s="11">
        <f>F126</f>
        <v>0</v>
      </c>
      <c r="G125" s="11">
        <f t="shared" ref="G125:H126" si="13">G126</f>
        <v>0</v>
      </c>
      <c r="H125" s="50">
        <f t="shared" si="13"/>
        <v>0</v>
      </c>
      <c r="I125" s="13" t="e">
        <f t="shared" si="0"/>
        <v>#DIV/0!</v>
      </c>
    </row>
    <row r="126" spans="2:9" s="80" customFormat="1" hidden="1">
      <c r="B126" s="125">
        <v>313</v>
      </c>
      <c r="C126" s="125"/>
      <c r="D126" s="125"/>
      <c r="E126" s="8" t="s">
        <v>1</v>
      </c>
      <c r="F126" s="11">
        <f>F127</f>
        <v>0</v>
      </c>
      <c r="G126" s="11">
        <f t="shared" si="13"/>
        <v>0</v>
      </c>
      <c r="H126" s="50">
        <f t="shared" si="13"/>
        <v>0</v>
      </c>
      <c r="I126" s="13" t="e">
        <f t="shared" si="0"/>
        <v>#DIV/0!</v>
      </c>
    </row>
    <row r="127" spans="2:9" s="80" customFormat="1" ht="25.5" hidden="1">
      <c r="B127" s="125">
        <v>3132</v>
      </c>
      <c r="C127" s="125"/>
      <c r="D127" s="125"/>
      <c r="E127" s="8" t="s">
        <v>171</v>
      </c>
      <c r="F127" s="11"/>
      <c r="G127" s="11"/>
      <c r="H127" s="50"/>
      <c r="I127" s="41" t="e">
        <f t="shared" si="0"/>
        <v>#DIV/0!</v>
      </c>
    </row>
    <row r="128" spans="2:9" s="80" customFormat="1" hidden="1">
      <c r="B128" s="125">
        <v>32</v>
      </c>
      <c r="C128" s="125"/>
      <c r="D128" s="125"/>
      <c r="E128" s="8" t="s">
        <v>2</v>
      </c>
      <c r="F128" s="11">
        <f>F129+F133</f>
        <v>0</v>
      </c>
      <c r="G128" s="11">
        <f>G129+G133</f>
        <v>0</v>
      </c>
      <c r="H128" s="50">
        <f>H129+H133</f>
        <v>0</v>
      </c>
      <c r="I128" s="13" t="e">
        <f t="shared" si="0"/>
        <v>#DIV/0!</v>
      </c>
    </row>
    <row r="129" spans="2:9" s="80" customFormat="1" hidden="1">
      <c r="B129" s="125">
        <v>323</v>
      </c>
      <c r="C129" s="125"/>
      <c r="D129" s="125"/>
      <c r="E129" s="8" t="s">
        <v>5</v>
      </c>
      <c r="F129" s="11">
        <f>SUM(F130:F132)</f>
        <v>0</v>
      </c>
      <c r="G129" s="11">
        <f>SUM(G130:G132)</f>
        <v>0</v>
      </c>
      <c r="H129" s="50">
        <f>SUM(H130:H132)</f>
        <v>0</v>
      </c>
      <c r="I129" s="13" t="e">
        <f t="shared" si="0"/>
        <v>#DIV/0!</v>
      </c>
    </row>
    <row r="130" spans="2:9" s="80" customFormat="1" hidden="1">
      <c r="B130" s="125">
        <v>3233</v>
      </c>
      <c r="C130" s="125"/>
      <c r="D130" s="125"/>
      <c r="E130" s="8" t="s">
        <v>86</v>
      </c>
      <c r="F130" s="11"/>
      <c r="G130" s="11"/>
      <c r="H130" s="13"/>
      <c r="I130" s="13" t="e">
        <f t="shared" si="0"/>
        <v>#DIV/0!</v>
      </c>
    </row>
    <row r="131" spans="2:9" s="80" customFormat="1" hidden="1">
      <c r="B131" s="125">
        <v>3237</v>
      </c>
      <c r="C131" s="125"/>
      <c r="D131" s="125"/>
      <c r="E131" s="8" t="s">
        <v>64</v>
      </c>
      <c r="F131" s="11"/>
      <c r="G131" s="11"/>
      <c r="H131" s="13"/>
      <c r="I131" s="13" t="e">
        <f t="shared" si="0"/>
        <v>#DIV/0!</v>
      </c>
    </row>
    <row r="132" spans="2:9" s="80" customFormat="1" hidden="1">
      <c r="B132" s="125">
        <v>3239</v>
      </c>
      <c r="C132" s="125"/>
      <c r="D132" s="125"/>
      <c r="E132" s="8" t="s">
        <v>73</v>
      </c>
      <c r="F132" s="11"/>
      <c r="G132" s="11"/>
      <c r="H132" s="50"/>
      <c r="I132" s="13" t="e">
        <f t="shared" si="0"/>
        <v>#DIV/0!</v>
      </c>
    </row>
    <row r="133" spans="2:9" s="80" customFormat="1" hidden="1">
      <c r="B133" s="125">
        <v>329</v>
      </c>
      <c r="C133" s="125"/>
      <c r="D133" s="125"/>
      <c r="E133" s="8" t="s">
        <v>6</v>
      </c>
      <c r="F133" s="11">
        <f>SUM(F134)</f>
        <v>0</v>
      </c>
      <c r="G133" s="11">
        <f>SUM(G134)</f>
        <v>0</v>
      </c>
      <c r="H133" s="50">
        <f>SUM(H134)</f>
        <v>0</v>
      </c>
      <c r="I133" s="13" t="e">
        <f t="shared" si="0"/>
        <v>#DIV/0!</v>
      </c>
    </row>
    <row r="134" spans="2:9" s="80" customFormat="1" hidden="1">
      <c r="B134" s="125">
        <v>3292</v>
      </c>
      <c r="C134" s="125"/>
      <c r="D134" s="125"/>
      <c r="E134" s="8" t="s">
        <v>88</v>
      </c>
      <c r="F134" s="11"/>
      <c r="G134" s="11"/>
      <c r="H134" s="13"/>
      <c r="I134" s="13" t="e">
        <f t="shared" si="0"/>
        <v>#DIV/0!</v>
      </c>
    </row>
    <row r="135" spans="2:9" s="80" customFormat="1" ht="25.5" hidden="1">
      <c r="B135" s="125">
        <v>45</v>
      </c>
      <c r="C135" s="125"/>
      <c r="D135" s="125"/>
      <c r="E135" s="8" t="s">
        <v>31</v>
      </c>
      <c r="F135" s="11">
        <f t="shared" ref="F135:H136" si="14">SUM(F136)</f>
        <v>0</v>
      </c>
      <c r="G135" s="11">
        <f t="shared" si="14"/>
        <v>0</v>
      </c>
      <c r="H135" s="50">
        <f t="shared" si="14"/>
        <v>0</v>
      </c>
      <c r="I135" s="13" t="e">
        <f t="shared" si="0"/>
        <v>#DIV/0!</v>
      </c>
    </row>
    <row r="136" spans="2:9" s="80" customFormat="1" ht="25.5" hidden="1">
      <c r="B136" s="125">
        <v>451</v>
      </c>
      <c r="C136" s="125"/>
      <c r="D136" s="125"/>
      <c r="E136" s="8" t="s">
        <v>11</v>
      </c>
      <c r="F136" s="11">
        <f t="shared" si="14"/>
        <v>0</v>
      </c>
      <c r="G136" s="11">
        <f t="shared" si="14"/>
        <v>0</v>
      </c>
      <c r="H136" s="50">
        <f t="shared" si="14"/>
        <v>0</v>
      </c>
      <c r="I136" s="13" t="e">
        <f t="shared" si="0"/>
        <v>#DIV/0!</v>
      </c>
    </row>
    <row r="137" spans="2:9" s="80" customFormat="1" ht="25.5" hidden="1">
      <c r="B137" s="125">
        <v>4511</v>
      </c>
      <c r="C137" s="125"/>
      <c r="D137" s="125"/>
      <c r="E137" s="8" t="s">
        <v>11</v>
      </c>
      <c r="F137" s="11"/>
      <c r="G137" s="11"/>
      <c r="H137" s="13"/>
      <c r="I137" s="13" t="e">
        <f t="shared" si="0"/>
        <v>#DIV/0!</v>
      </c>
    </row>
    <row r="138" spans="2:9" s="80" customFormat="1" hidden="1">
      <c r="B138" s="126">
        <v>61</v>
      </c>
      <c r="C138" s="126"/>
      <c r="D138" s="126"/>
      <c r="E138" s="79" t="s">
        <v>38</v>
      </c>
      <c r="F138" s="82">
        <f>F139</f>
        <v>0</v>
      </c>
      <c r="G138" s="82">
        <f t="shared" ref="G138:H139" si="15">G139</f>
        <v>0</v>
      </c>
      <c r="H138" s="83">
        <f t="shared" si="15"/>
        <v>0</v>
      </c>
      <c r="I138" s="41" t="e">
        <f t="shared" si="0"/>
        <v>#DIV/0!</v>
      </c>
    </row>
    <row r="139" spans="2:9" s="80" customFormat="1" hidden="1">
      <c r="B139" s="125">
        <v>32</v>
      </c>
      <c r="C139" s="125"/>
      <c r="D139" s="125"/>
      <c r="E139" s="8" t="s">
        <v>2</v>
      </c>
      <c r="F139" s="11">
        <f>F140</f>
        <v>0</v>
      </c>
      <c r="G139" s="11">
        <f t="shared" si="15"/>
        <v>0</v>
      </c>
      <c r="H139" s="50">
        <f t="shared" si="15"/>
        <v>0</v>
      </c>
      <c r="I139" s="13" t="e">
        <f t="shared" si="0"/>
        <v>#DIV/0!</v>
      </c>
    </row>
    <row r="140" spans="2:9" s="80" customFormat="1" hidden="1">
      <c r="B140" s="125">
        <v>321</v>
      </c>
      <c r="C140" s="125"/>
      <c r="D140" s="125"/>
      <c r="E140" s="8" t="s">
        <v>3</v>
      </c>
      <c r="F140" s="11">
        <f>SUM(F141:F142)</f>
        <v>0</v>
      </c>
      <c r="G140" s="11">
        <f t="shared" ref="G140:H140" si="16">SUM(G141:G142)</f>
        <v>0</v>
      </c>
      <c r="H140" s="50">
        <f t="shared" si="16"/>
        <v>0</v>
      </c>
      <c r="I140" s="13" t="e">
        <f t="shared" si="0"/>
        <v>#DIV/0!</v>
      </c>
    </row>
    <row r="141" spans="2:9" s="80" customFormat="1" hidden="1">
      <c r="B141" s="125">
        <v>3211</v>
      </c>
      <c r="C141" s="125"/>
      <c r="D141" s="125"/>
      <c r="E141" s="8" t="s">
        <v>66</v>
      </c>
      <c r="F141" s="11"/>
      <c r="G141" s="11"/>
      <c r="H141" s="50"/>
      <c r="I141" s="13" t="e">
        <f t="shared" si="0"/>
        <v>#DIV/0!</v>
      </c>
    </row>
    <row r="142" spans="2:9" s="80" customFormat="1" hidden="1">
      <c r="B142" s="125">
        <v>3213</v>
      </c>
      <c r="C142" s="125"/>
      <c r="D142" s="125"/>
      <c r="E142" s="8" t="s">
        <v>67</v>
      </c>
      <c r="F142" s="11"/>
      <c r="G142" s="11"/>
      <c r="H142" s="50"/>
      <c r="I142" s="13" t="e">
        <f t="shared" si="0"/>
        <v>#DIV/0!</v>
      </c>
    </row>
    <row r="143" spans="2:9" s="80" customFormat="1" ht="51">
      <c r="B143" s="126" t="s">
        <v>209</v>
      </c>
      <c r="C143" s="126"/>
      <c r="D143" s="126"/>
      <c r="E143" s="84" t="s">
        <v>210</v>
      </c>
      <c r="F143" s="82">
        <f>SUM(F144,F148,F152)</f>
        <v>3318736</v>
      </c>
      <c r="G143" s="82">
        <f>SUM(G144,G148,G152)</f>
        <v>3318736</v>
      </c>
      <c r="H143" s="83">
        <f>SUM(H144,H148,H152)</f>
        <v>1001557.13</v>
      </c>
      <c r="I143" s="41">
        <f t="shared" si="0"/>
        <v>30.178873221612086</v>
      </c>
    </row>
    <row r="144" spans="2:9" s="80" customFormat="1">
      <c r="B144" s="134">
        <v>31</v>
      </c>
      <c r="C144" s="134"/>
      <c r="D144" s="134"/>
      <c r="E144" s="142" t="s">
        <v>37</v>
      </c>
      <c r="F144" s="82">
        <f>SUM(F145)</f>
        <v>760570</v>
      </c>
      <c r="G144" s="82">
        <f>SUM(G145)</f>
        <v>760570</v>
      </c>
      <c r="H144" s="83">
        <f>SUM(H145)</f>
        <v>229646.97</v>
      </c>
      <c r="I144" s="41">
        <f t="shared" si="0"/>
        <v>30.194061033172488</v>
      </c>
    </row>
    <row r="145" spans="2:9" s="80" customFormat="1" ht="25.5">
      <c r="B145" s="125">
        <v>45</v>
      </c>
      <c r="C145" s="125"/>
      <c r="D145" s="125"/>
      <c r="E145" s="143" t="s">
        <v>14</v>
      </c>
      <c r="F145" s="144">
        <f>SUM(F146)</f>
        <v>760570</v>
      </c>
      <c r="G145" s="144">
        <f>SUM(G146)</f>
        <v>760570</v>
      </c>
      <c r="H145" s="145">
        <f>SUM(H146)</f>
        <v>229646.97</v>
      </c>
      <c r="I145" s="136">
        <f t="shared" si="0"/>
        <v>30.194061033172488</v>
      </c>
    </row>
    <row r="146" spans="2:9" s="80" customFormat="1" ht="25.5">
      <c r="B146" s="125">
        <v>451</v>
      </c>
      <c r="C146" s="125"/>
      <c r="D146" s="125"/>
      <c r="E146" s="143" t="s">
        <v>11</v>
      </c>
      <c r="F146" s="144">
        <f>SUM(F147)</f>
        <v>760570</v>
      </c>
      <c r="G146" s="144">
        <f>SUM(G147)</f>
        <v>760570</v>
      </c>
      <c r="H146" s="145">
        <f>SUM(H147)</f>
        <v>229646.97</v>
      </c>
      <c r="I146" s="136">
        <f>(H146/G146)*100</f>
        <v>30.194061033172488</v>
      </c>
    </row>
    <row r="147" spans="2:9" s="80" customFormat="1" ht="25.5">
      <c r="B147" s="125">
        <v>4511</v>
      </c>
      <c r="C147" s="125"/>
      <c r="D147" s="125"/>
      <c r="E147" s="143" t="s">
        <v>11</v>
      </c>
      <c r="F147" s="144">
        <v>760570</v>
      </c>
      <c r="G147" s="144">
        <v>760570</v>
      </c>
      <c r="H147" s="145">
        <v>229646.97</v>
      </c>
      <c r="I147" s="136">
        <f>(H147/G147)*100</f>
        <v>30.194061033172488</v>
      </c>
    </row>
    <row r="148" spans="2:9" s="80" customFormat="1" ht="38.25">
      <c r="B148" s="134">
        <v>50815</v>
      </c>
      <c r="C148" s="134"/>
      <c r="D148" s="134"/>
      <c r="E148" s="142" t="s">
        <v>237</v>
      </c>
      <c r="F148" s="82">
        <f>SUM(F149)</f>
        <v>1930656</v>
      </c>
      <c r="G148" s="82">
        <f>SUM(G149)</f>
        <v>1930656</v>
      </c>
      <c r="H148" s="83">
        <f>SUM(H149)</f>
        <v>771910.16</v>
      </c>
      <c r="I148" s="41">
        <f t="shared" si="0"/>
        <v>39.981755424063117</v>
      </c>
    </row>
    <row r="149" spans="2:9" s="80" customFormat="1" ht="25.5">
      <c r="B149" s="125">
        <v>45</v>
      </c>
      <c r="C149" s="125"/>
      <c r="D149" s="125"/>
      <c r="E149" s="143" t="s">
        <v>14</v>
      </c>
      <c r="F149" s="144">
        <f>SUM(F150)</f>
        <v>1930656</v>
      </c>
      <c r="G149" s="144">
        <f>SUM(G150)</f>
        <v>1930656</v>
      </c>
      <c r="H149" s="145">
        <f>SUM(H150)</f>
        <v>771910.16</v>
      </c>
      <c r="I149" s="136">
        <f t="shared" si="0"/>
        <v>39.981755424063117</v>
      </c>
    </row>
    <row r="150" spans="2:9" s="80" customFormat="1" ht="25.5">
      <c r="B150" s="125">
        <v>451</v>
      </c>
      <c r="C150" s="125"/>
      <c r="D150" s="125"/>
      <c r="E150" s="143" t="s">
        <v>11</v>
      </c>
      <c r="F150" s="144">
        <f>SUM(F151)</f>
        <v>1930656</v>
      </c>
      <c r="G150" s="144">
        <f>SUM(G151)</f>
        <v>1930656</v>
      </c>
      <c r="H150" s="145">
        <f>SUM(H151)</f>
        <v>771910.16</v>
      </c>
      <c r="I150" s="136">
        <f t="shared" si="0"/>
        <v>39.981755424063117</v>
      </c>
    </row>
    <row r="151" spans="2:9" s="80" customFormat="1" ht="25.5">
      <c r="B151" s="125">
        <v>4511</v>
      </c>
      <c r="C151" s="125"/>
      <c r="D151" s="125"/>
      <c r="E151" s="143" t="s">
        <v>11</v>
      </c>
      <c r="F151" s="144">
        <v>1930656</v>
      </c>
      <c r="G151" s="144">
        <v>1930656</v>
      </c>
      <c r="H151" s="145">
        <v>771910.16</v>
      </c>
      <c r="I151" s="136">
        <f t="shared" si="0"/>
        <v>39.981755424063117</v>
      </c>
    </row>
    <row r="152" spans="2:9" s="80" customFormat="1">
      <c r="B152" s="126">
        <v>52</v>
      </c>
      <c r="C152" s="126"/>
      <c r="D152" s="126"/>
      <c r="E152" s="79" t="s">
        <v>211</v>
      </c>
      <c r="F152" s="82">
        <f t="shared" ref="F152:H154" si="17">F153</f>
        <v>627510</v>
      </c>
      <c r="G152" s="82">
        <f t="shared" si="17"/>
        <v>627510</v>
      </c>
      <c r="H152" s="83">
        <f t="shared" si="17"/>
        <v>0</v>
      </c>
      <c r="I152" s="41">
        <f t="shared" si="0"/>
        <v>0</v>
      </c>
    </row>
    <row r="153" spans="2:9" s="80" customFormat="1" ht="25.5">
      <c r="B153" s="125">
        <v>45</v>
      </c>
      <c r="C153" s="125"/>
      <c r="D153" s="125"/>
      <c r="E153" s="8" t="s">
        <v>31</v>
      </c>
      <c r="F153" s="11">
        <f t="shared" si="17"/>
        <v>627510</v>
      </c>
      <c r="G153" s="11">
        <f t="shared" si="17"/>
        <v>627510</v>
      </c>
      <c r="H153" s="50">
        <f t="shared" si="17"/>
        <v>0</v>
      </c>
      <c r="I153" s="13">
        <f t="shared" si="0"/>
        <v>0</v>
      </c>
    </row>
    <row r="154" spans="2:9" s="80" customFormat="1" ht="25.5">
      <c r="B154" s="125">
        <v>451</v>
      </c>
      <c r="C154" s="125"/>
      <c r="D154" s="125"/>
      <c r="E154" s="8" t="s">
        <v>11</v>
      </c>
      <c r="F154" s="11">
        <f t="shared" si="17"/>
        <v>627510</v>
      </c>
      <c r="G154" s="11">
        <f t="shared" si="17"/>
        <v>627510</v>
      </c>
      <c r="H154" s="50">
        <f t="shared" si="17"/>
        <v>0</v>
      </c>
      <c r="I154" s="13">
        <f t="shared" si="0"/>
        <v>0</v>
      </c>
    </row>
    <row r="155" spans="2:9" s="80" customFormat="1" ht="25.5">
      <c r="B155" s="125">
        <v>4511</v>
      </c>
      <c r="C155" s="125"/>
      <c r="D155" s="125"/>
      <c r="E155" s="8" t="s">
        <v>11</v>
      </c>
      <c r="F155" s="11">
        <v>627510</v>
      </c>
      <c r="G155" s="11">
        <v>627510</v>
      </c>
      <c r="H155" s="50">
        <v>0</v>
      </c>
      <c r="I155" s="13">
        <f t="shared" si="0"/>
        <v>0</v>
      </c>
    </row>
    <row r="156" spans="2:9" s="80" customFormat="1" ht="25.5">
      <c r="B156" s="126">
        <v>3605</v>
      </c>
      <c r="C156" s="126"/>
      <c r="D156" s="126"/>
      <c r="E156" s="79" t="s">
        <v>193</v>
      </c>
      <c r="F156" s="82">
        <f>F157+F374</f>
        <v>103253597</v>
      </c>
      <c r="G156" s="82">
        <f>G157+G374</f>
        <v>103253597</v>
      </c>
      <c r="H156" s="83">
        <f>H157+H374</f>
        <v>53154796.140000001</v>
      </c>
      <c r="I156" s="41">
        <f t="shared" si="0"/>
        <v>51.479849307332124</v>
      </c>
    </row>
    <row r="157" spans="2:9" s="80" customFormat="1" ht="25.5">
      <c r="B157" s="126" t="s">
        <v>201</v>
      </c>
      <c r="C157" s="126"/>
      <c r="D157" s="126"/>
      <c r="E157" s="79" t="s">
        <v>204</v>
      </c>
      <c r="F157" s="82">
        <f>F158+F236+F296+F334+F367</f>
        <v>102550957</v>
      </c>
      <c r="G157" s="82">
        <f>G158+G236+G296+G334+G367</f>
        <v>102550957</v>
      </c>
      <c r="H157" s="83">
        <f>H158+H236+H296+H334+H367</f>
        <v>52759339.590000004</v>
      </c>
      <c r="I157" s="41">
        <f t="shared" si="0"/>
        <v>51.446950017248504</v>
      </c>
    </row>
    <row r="158" spans="2:9" s="80" customFormat="1">
      <c r="B158" s="126">
        <v>31</v>
      </c>
      <c r="C158" s="126"/>
      <c r="D158" s="126"/>
      <c r="E158" s="79" t="s">
        <v>37</v>
      </c>
      <c r="F158" s="82">
        <f>SUM(F159+F166+F197+F203+F206+F211+F214+F229)</f>
        <v>2958430</v>
      </c>
      <c r="G158" s="82">
        <f>SUM(G159+G166+G197+G203+G206+G211+G214+G229)</f>
        <v>2958430</v>
      </c>
      <c r="H158" s="83">
        <f>SUM(H159+H166+H197+H203+H206+H211+H214+H229)</f>
        <v>1749686.1600000001</v>
      </c>
      <c r="I158" s="41">
        <f t="shared" si="0"/>
        <v>59.142388361394396</v>
      </c>
    </row>
    <row r="159" spans="2:9" s="80" customFormat="1">
      <c r="B159" s="125">
        <v>31</v>
      </c>
      <c r="C159" s="125"/>
      <c r="D159" s="125"/>
      <c r="E159" s="8" t="s">
        <v>0</v>
      </c>
      <c r="F159" s="11">
        <f t="shared" ref="F159" si="18">SUM(F160+F162+F164)</f>
        <v>710000</v>
      </c>
      <c r="G159" s="11">
        <f t="shared" ref="G159:H159" si="19">SUM(G160+G162+G164)</f>
        <v>710000</v>
      </c>
      <c r="H159" s="50">
        <f t="shared" si="19"/>
        <v>533234.67000000004</v>
      </c>
      <c r="I159" s="13">
        <f t="shared" si="0"/>
        <v>75.103474647887325</v>
      </c>
    </row>
    <row r="160" spans="2:9" s="80" customFormat="1">
      <c r="B160" s="125">
        <v>311</v>
      </c>
      <c r="C160" s="125"/>
      <c r="D160" s="125"/>
      <c r="E160" s="8" t="s">
        <v>40</v>
      </c>
      <c r="F160" s="11">
        <f t="shared" ref="F160:H160" si="20">SUM(F161)</f>
        <v>550000</v>
      </c>
      <c r="G160" s="11">
        <f t="shared" si="20"/>
        <v>550000</v>
      </c>
      <c r="H160" s="50">
        <f t="shared" si="20"/>
        <v>460890.88</v>
      </c>
      <c r="I160" s="13">
        <f t="shared" si="0"/>
        <v>83.798341818181825</v>
      </c>
    </row>
    <row r="161" spans="2:9" s="80" customFormat="1">
      <c r="B161" s="125">
        <v>3111</v>
      </c>
      <c r="C161" s="125"/>
      <c r="D161" s="125"/>
      <c r="E161" s="8" t="s">
        <v>65</v>
      </c>
      <c r="F161" s="11">
        <v>550000</v>
      </c>
      <c r="G161" s="11">
        <v>550000</v>
      </c>
      <c r="H161" s="13">
        <v>460890.88</v>
      </c>
      <c r="I161" s="13">
        <f t="shared" si="0"/>
        <v>83.798341818181825</v>
      </c>
    </row>
    <row r="162" spans="2:9" s="80" customFormat="1">
      <c r="B162" s="125">
        <v>312</v>
      </c>
      <c r="C162" s="125"/>
      <c r="D162" s="125"/>
      <c r="E162" s="8" t="s">
        <v>13</v>
      </c>
      <c r="F162" s="11">
        <f t="shared" ref="F162:H162" si="21">SUM(F163)</f>
        <v>80000</v>
      </c>
      <c r="G162" s="11">
        <f t="shared" si="21"/>
        <v>80000</v>
      </c>
      <c r="H162" s="50">
        <f t="shared" si="21"/>
        <v>8030.49</v>
      </c>
      <c r="I162" s="13">
        <f t="shared" si="0"/>
        <v>10.0381125</v>
      </c>
    </row>
    <row r="163" spans="2:9" s="80" customFormat="1">
      <c r="B163" s="125">
        <v>3121</v>
      </c>
      <c r="C163" s="125"/>
      <c r="D163" s="125"/>
      <c r="E163" s="8" t="s">
        <v>13</v>
      </c>
      <c r="F163" s="11">
        <v>80000</v>
      </c>
      <c r="G163" s="11">
        <v>80000</v>
      </c>
      <c r="H163" s="13">
        <v>8030.49</v>
      </c>
      <c r="I163" s="13">
        <f t="shared" si="0"/>
        <v>10.0381125</v>
      </c>
    </row>
    <row r="164" spans="2:9" s="80" customFormat="1">
      <c r="B164" s="125">
        <v>313</v>
      </c>
      <c r="C164" s="125"/>
      <c r="D164" s="125"/>
      <c r="E164" s="8" t="s">
        <v>1</v>
      </c>
      <c r="F164" s="11">
        <f>SUM(F165:F165)</f>
        <v>80000</v>
      </c>
      <c r="G164" s="11">
        <f>SUM(G165:G165)</f>
        <v>80000</v>
      </c>
      <c r="H164" s="50">
        <f>SUM(H165:H165)</f>
        <v>64313.3</v>
      </c>
      <c r="I164" s="13">
        <f t="shared" ref="I164:I228" si="22">(H164/G164)*100</f>
        <v>80.391625000000005</v>
      </c>
    </row>
    <row r="165" spans="2:9" s="80" customFormat="1" ht="25.5">
      <c r="B165" s="125">
        <v>3132</v>
      </c>
      <c r="C165" s="125"/>
      <c r="D165" s="125"/>
      <c r="E165" s="8" t="s">
        <v>171</v>
      </c>
      <c r="F165" s="11">
        <v>80000</v>
      </c>
      <c r="G165" s="11">
        <v>80000</v>
      </c>
      <c r="H165" s="13">
        <v>64313.3</v>
      </c>
      <c r="I165" s="13">
        <f t="shared" si="22"/>
        <v>80.391625000000005</v>
      </c>
    </row>
    <row r="166" spans="2:9" s="80" customFormat="1">
      <c r="B166" s="125">
        <v>32</v>
      </c>
      <c r="C166" s="125"/>
      <c r="D166" s="125"/>
      <c r="E166" s="8" t="s">
        <v>2</v>
      </c>
      <c r="F166" s="11">
        <f t="shared" ref="F166" si="23">SUM(F167+F172+F178+F188+F190)</f>
        <v>100450</v>
      </c>
      <c r="G166" s="11">
        <f t="shared" ref="G166:H166" si="24">SUM(G167+G172+G178+G188+G190)</f>
        <v>100450</v>
      </c>
      <c r="H166" s="50">
        <f t="shared" si="24"/>
        <v>11997.619999999999</v>
      </c>
      <c r="I166" s="13">
        <f t="shared" si="22"/>
        <v>11.943872573419609</v>
      </c>
    </row>
    <row r="167" spans="2:9" s="80" customFormat="1">
      <c r="B167" s="125">
        <v>321</v>
      </c>
      <c r="C167" s="125"/>
      <c r="D167" s="125"/>
      <c r="E167" s="8" t="s">
        <v>3</v>
      </c>
      <c r="F167" s="11">
        <f>SUM(F168:F171)</f>
        <v>45600</v>
      </c>
      <c r="G167" s="11">
        <f>SUM(G168:G171)</f>
        <v>45600</v>
      </c>
      <c r="H167" s="50">
        <f>SUM(H168:H171)</f>
        <v>1565.33</v>
      </c>
      <c r="I167" s="13">
        <f t="shared" si="22"/>
        <v>3.4327412280701757</v>
      </c>
    </row>
    <row r="168" spans="2:9" s="80" customFormat="1">
      <c r="B168" s="125">
        <v>3211</v>
      </c>
      <c r="C168" s="125"/>
      <c r="D168" s="125"/>
      <c r="E168" s="8" t="s">
        <v>66</v>
      </c>
      <c r="F168" s="11">
        <v>8000</v>
      </c>
      <c r="G168" s="11">
        <v>8000</v>
      </c>
      <c r="H168" s="13">
        <v>1565.33</v>
      </c>
      <c r="I168" s="13">
        <f t="shared" si="22"/>
        <v>19.566624999999998</v>
      </c>
    </row>
    <row r="169" spans="2:9" s="80" customFormat="1" ht="25.5">
      <c r="B169" s="125">
        <v>3212</v>
      </c>
      <c r="C169" s="125"/>
      <c r="D169" s="125"/>
      <c r="E169" s="8" t="s">
        <v>173</v>
      </c>
      <c r="F169" s="11">
        <v>100</v>
      </c>
      <c r="G169" s="11">
        <v>100</v>
      </c>
      <c r="H169" s="13">
        <v>0</v>
      </c>
      <c r="I169" s="13">
        <f t="shared" si="22"/>
        <v>0</v>
      </c>
    </row>
    <row r="170" spans="2:9" s="80" customFormat="1">
      <c r="B170" s="125">
        <v>3213</v>
      </c>
      <c r="C170" s="125"/>
      <c r="D170" s="125"/>
      <c r="E170" s="8" t="s">
        <v>67</v>
      </c>
      <c r="F170" s="11">
        <v>37500</v>
      </c>
      <c r="G170" s="11">
        <v>37500</v>
      </c>
      <c r="H170" s="13">
        <v>0</v>
      </c>
      <c r="I170" s="13">
        <f t="shared" si="22"/>
        <v>0</v>
      </c>
    </row>
    <row r="171" spans="2:9" s="80" customFormat="1">
      <c r="B171" s="125">
        <v>3214</v>
      </c>
      <c r="C171" s="125"/>
      <c r="D171" s="125"/>
      <c r="E171" s="8" t="s">
        <v>103</v>
      </c>
      <c r="F171" s="11">
        <v>0</v>
      </c>
      <c r="G171" s="11">
        <v>0</v>
      </c>
      <c r="H171" s="13">
        <v>0</v>
      </c>
      <c r="I171" s="13">
        <v>0</v>
      </c>
    </row>
    <row r="172" spans="2:9" s="80" customFormat="1">
      <c r="B172" s="125">
        <v>322</v>
      </c>
      <c r="C172" s="125"/>
      <c r="D172" s="125"/>
      <c r="E172" s="8" t="s">
        <v>4</v>
      </c>
      <c r="F172" s="11">
        <f t="shared" ref="F172" si="25">SUM(F173:F177)</f>
        <v>6550</v>
      </c>
      <c r="G172" s="11">
        <f t="shared" ref="G172:H172" si="26">SUM(G173:G177)</f>
        <v>6550</v>
      </c>
      <c r="H172" s="50">
        <f t="shared" si="26"/>
        <v>0</v>
      </c>
      <c r="I172" s="13">
        <f t="shared" si="22"/>
        <v>0</v>
      </c>
    </row>
    <row r="173" spans="2:9" s="80" customFormat="1" ht="25.5">
      <c r="B173" s="125">
        <v>3221</v>
      </c>
      <c r="C173" s="125"/>
      <c r="D173" s="125"/>
      <c r="E173" s="8" t="s">
        <v>97</v>
      </c>
      <c r="F173" s="11">
        <v>0</v>
      </c>
      <c r="G173" s="11">
        <v>0</v>
      </c>
      <c r="H173" s="13">
        <v>0</v>
      </c>
      <c r="I173" s="13">
        <v>0</v>
      </c>
    </row>
    <row r="174" spans="2:9" s="80" customFormat="1">
      <c r="B174" s="125">
        <v>3222</v>
      </c>
      <c r="C174" s="125"/>
      <c r="D174" s="125"/>
      <c r="E174" s="8" t="s">
        <v>68</v>
      </c>
      <c r="F174" s="11">
        <v>0</v>
      </c>
      <c r="G174" s="11">
        <v>0</v>
      </c>
      <c r="H174" s="13">
        <v>0</v>
      </c>
      <c r="I174" s="13">
        <v>0</v>
      </c>
    </row>
    <row r="175" spans="2:9" s="80" customFormat="1">
      <c r="B175" s="125">
        <v>3223</v>
      </c>
      <c r="C175" s="125"/>
      <c r="D175" s="125"/>
      <c r="E175" s="8" t="s">
        <v>69</v>
      </c>
      <c r="F175" s="11">
        <v>1550</v>
      </c>
      <c r="G175" s="11">
        <v>1550</v>
      </c>
      <c r="H175" s="13">
        <v>0</v>
      </c>
      <c r="I175" s="13">
        <f t="shared" si="22"/>
        <v>0</v>
      </c>
    </row>
    <row r="176" spans="2:9" s="80" customFormat="1" ht="25.5">
      <c r="B176" s="125">
        <v>3224</v>
      </c>
      <c r="C176" s="125"/>
      <c r="D176" s="125"/>
      <c r="E176" s="8" t="s">
        <v>174</v>
      </c>
      <c r="F176" s="11">
        <v>0</v>
      </c>
      <c r="G176" s="11">
        <v>0</v>
      </c>
      <c r="H176" s="13">
        <v>0</v>
      </c>
      <c r="I176" s="13">
        <v>0</v>
      </c>
    </row>
    <row r="177" spans="2:9" s="80" customFormat="1">
      <c r="B177" s="125">
        <v>3225</v>
      </c>
      <c r="C177" s="125"/>
      <c r="D177" s="125"/>
      <c r="E177" s="8" t="s">
        <v>175</v>
      </c>
      <c r="F177" s="11">
        <v>5000</v>
      </c>
      <c r="G177" s="11">
        <v>5000</v>
      </c>
      <c r="H177" s="13">
        <v>0</v>
      </c>
      <c r="I177" s="13">
        <f t="shared" si="22"/>
        <v>0</v>
      </c>
    </row>
    <row r="178" spans="2:9" s="80" customFormat="1">
      <c r="B178" s="125">
        <v>323</v>
      </c>
      <c r="C178" s="125"/>
      <c r="D178" s="125"/>
      <c r="E178" s="8" t="s">
        <v>5</v>
      </c>
      <c r="F178" s="11">
        <f t="shared" ref="F178" si="27">SUM(F179:F187)</f>
        <v>34300</v>
      </c>
      <c r="G178" s="11">
        <f t="shared" ref="G178:H178" si="28">SUM(G179:G187)</f>
        <v>34300</v>
      </c>
      <c r="H178" s="50">
        <f t="shared" si="28"/>
        <v>7016.25</v>
      </c>
      <c r="I178" s="13">
        <f t="shared" si="22"/>
        <v>20.455539358600582</v>
      </c>
    </row>
    <row r="179" spans="2:9" s="80" customFormat="1">
      <c r="B179" s="125">
        <v>3231</v>
      </c>
      <c r="C179" s="125"/>
      <c r="D179" s="125"/>
      <c r="E179" s="8" t="s">
        <v>85</v>
      </c>
      <c r="F179" s="11">
        <v>0</v>
      </c>
      <c r="G179" s="11">
        <v>0</v>
      </c>
      <c r="H179" s="13">
        <v>0</v>
      </c>
      <c r="I179" s="13">
        <v>0</v>
      </c>
    </row>
    <row r="180" spans="2:9" s="80" customFormat="1">
      <c r="B180" s="125">
        <v>3232</v>
      </c>
      <c r="C180" s="125"/>
      <c r="D180" s="125"/>
      <c r="E180" s="8" t="s">
        <v>176</v>
      </c>
      <c r="F180" s="11">
        <v>0</v>
      </c>
      <c r="G180" s="11">
        <v>0</v>
      </c>
      <c r="H180" s="13">
        <v>0</v>
      </c>
      <c r="I180" s="13">
        <v>0</v>
      </c>
    </row>
    <row r="181" spans="2:9" s="80" customFormat="1">
      <c r="B181" s="125">
        <v>3233</v>
      </c>
      <c r="C181" s="125"/>
      <c r="D181" s="125"/>
      <c r="E181" s="8" t="s">
        <v>86</v>
      </c>
      <c r="F181" s="11">
        <v>8500</v>
      </c>
      <c r="G181" s="11">
        <v>8500</v>
      </c>
      <c r="H181" s="13">
        <v>3716.25</v>
      </c>
      <c r="I181" s="13">
        <f t="shared" si="22"/>
        <v>43.720588235294116</v>
      </c>
    </row>
    <row r="182" spans="2:9" s="80" customFormat="1">
      <c r="B182" s="125">
        <v>3234</v>
      </c>
      <c r="C182" s="125"/>
      <c r="D182" s="125"/>
      <c r="E182" s="8" t="s">
        <v>70</v>
      </c>
      <c r="F182" s="11">
        <v>0</v>
      </c>
      <c r="G182" s="11">
        <v>0</v>
      </c>
      <c r="H182" s="13">
        <v>0</v>
      </c>
      <c r="I182" s="13">
        <v>0</v>
      </c>
    </row>
    <row r="183" spans="2:9" s="80" customFormat="1">
      <c r="B183" s="125">
        <v>3235</v>
      </c>
      <c r="C183" s="125"/>
      <c r="D183" s="125"/>
      <c r="E183" s="8" t="s">
        <v>87</v>
      </c>
      <c r="F183" s="11">
        <v>17300</v>
      </c>
      <c r="G183" s="11">
        <v>17300</v>
      </c>
      <c r="H183" s="13">
        <v>0</v>
      </c>
      <c r="I183" s="13">
        <f t="shared" si="22"/>
        <v>0</v>
      </c>
    </row>
    <row r="184" spans="2:9" s="80" customFormat="1">
      <c r="B184" s="125">
        <v>3236</v>
      </c>
      <c r="C184" s="125"/>
      <c r="D184" s="125"/>
      <c r="E184" s="8" t="s">
        <v>71</v>
      </c>
      <c r="F184" s="11">
        <v>0</v>
      </c>
      <c r="G184" s="11">
        <v>0</v>
      </c>
      <c r="H184" s="13">
        <v>0</v>
      </c>
      <c r="I184" s="13">
        <v>0</v>
      </c>
    </row>
    <row r="185" spans="2:9" s="80" customFormat="1">
      <c r="B185" s="125">
        <v>3237</v>
      </c>
      <c r="C185" s="125"/>
      <c r="D185" s="125"/>
      <c r="E185" s="8" t="s">
        <v>64</v>
      </c>
      <c r="F185" s="11">
        <v>7000</v>
      </c>
      <c r="G185" s="11">
        <v>7000</v>
      </c>
      <c r="H185" s="13">
        <v>3300</v>
      </c>
      <c r="I185" s="13">
        <f t="shared" si="22"/>
        <v>47.142857142857139</v>
      </c>
    </row>
    <row r="186" spans="2:9" s="80" customFormat="1">
      <c r="B186" s="125">
        <v>3238</v>
      </c>
      <c r="C186" s="125"/>
      <c r="D186" s="125"/>
      <c r="E186" s="8" t="s">
        <v>72</v>
      </c>
      <c r="F186" s="11">
        <v>0</v>
      </c>
      <c r="G186" s="11">
        <v>0</v>
      </c>
      <c r="H186" s="13">
        <v>0</v>
      </c>
      <c r="I186" s="13">
        <v>0</v>
      </c>
    </row>
    <row r="187" spans="2:9" s="80" customFormat="1">
      <c r="B187" s="125">
        <v>3239</v>
      </c>
      <c r="C187" s="125"/>
      <c r="D187" s="125"/>
      <c r="E187" s="8" t="s">
        <v>73</v>
      </c>
      <c r="F187" s="11">
        <v>1500</v>
      </c>
      <c r="G187" s="11">
        <v>1500</v>
      </c>
      <c r="H187" s="13">
        <v>0</v>
      </c>
      <c r="I187" s="13">
        <f t="shared" si="22"/>
        <v>0</v>
      </c>
    </row>
    <row r="188" spans="2:9" s="80" customFormat="1" ht="25.5">
      <c r="B188" s="125">
        <v>324</v>
      </c>
      <c r="C188" s="125"/>
      <c r="D188" s="125"/>
      <c r="E188" s="8" t="s">
        <v>15</v>
      </c>
      <c r="F188" s="11">
        <f t="shared" ref="F188:H188" si="29">SUM(F189)</f>
        <v>7500</v>
      </c>
      <c r="G188" s="11">
        <f t="shared" si="29"/>
        <v>7500</v>
      </c>
      <c r="H188" s="50">
        <f t="shared" si="29"/>
        <v>0</v>
      </c>
      <c r="I188" s="13">
        <f t="shared" si="22"/>
        <v>0</v>
      </c>
    </row>
    <row r="189" spans="2:9" s="80" customFormat="1" ht="25.5">
      <c r="B189" s="125">
        <v>3241</v>
      </c>
      <c r="C189" s="125"/>
      <c r="D189" s="125"/>
      <c r="E189" s="8" t="s">
        <v>15</v>
      </c>
      <c r="F189" s="11">
        <v>7500</v>
      </c>
      <c r="G189" s="11">
        <v>7500</v>
      </c>
      <c r="H189" s="13">
        <v>0</v>
      </c>
      <c r="I189" s="13">
        <f t="shared" si="22"/>
        <v>0</v>
      </c>
    </row>
    <row r="190" spans="2:9" s="80" customFormat="1">
      <c r="B190" s="125">
        <v>329</v>
      </c>
      <c r="C190" s="125"/>
      <c r="D190" s="125"/>
      <c r="E190" s="8" t="s">
        <v>6</v>
      </c>
      <c r="F190" s="11">
        <f t="shared" ref="F190" si="30">SUM(F191:F196)</f>
        <v>6500</v>
      </c>
      <c r="G190" s="11">
        <f t="shared" ref="G190:H190" si="31">SUM(G191:G196)</f>
        <v>6500</v>
      </c>
      <c r="H190" s="50">
        <f t="shared" si="31"/>
        <v>3416.04</v>
      </c>
      <c r="I190" s="13">
        <f t="shared" si="22"/>
        <v>52.554461538461538</v>
      </c>
    </row>
    <row r="191" spans="2:9" s="80" customFormat="1">
      <c r="B191" s="125">
        <v>3292</v>
      </c>
      <c r="C191" s="125"/>
      <c r="D191" s="125"/>
      <c r="E191" s="8" t="s">
        <v>88</v>
      </c>
      <c r="F191" s="11">
        <v>0</v>
      </c>
      <c r="G191" s="11">
        <v>0</v>
      </c>
      <c r="H191" s="13">
        <v>0</v>
      </c>
      <c r="I191" s="13">
        <v>0</v>
      </c>
    </row>
    <row r="192" spans="2:9" s="80" customFormat="1">
      <c r="B192" s="125">
        <v>3293</v>
      </c>
      <c r="C192" s="125"/>
      <c r="D192" s="125"/>
      <c r="E192" s="8" t="s">
        <v>74</v>
      </c>
      <c r="F192" s="11">
        <v>6500</v>
      </c>
      <c r="G192" s="11">
        <v>6500</v>
      </c>
      <c r="H192" s="13">
        <v>3416.04</v>
      </c>
      <c r="I192" s="13">
        <f t="shared" si="22"/>
        <v>52.554461538461538</v>
      </c>
    </row>
    <row r="193" spans="2:9" s="80" customFormat="1">
      <c r="B193" s="125">
        <v>3294</v>
      </c>
      <c r="C193" s="125"/>
      <c r="D193" s="125"/>
      <c r="E193" s="8" t="s">
        <v>178</v>
      </c>
      <c r="F193" s="11">
        <v>0</v>
      </c>
      <c r="G193" s="11">
        <v>0</v>
      </c>
      <c r="H193" s="13">
        <v>0</v>
      </c>
      <c r="I193" s="13">
        <v>0</v>
      </c>
    </row>
    <row r="194" spans="2:9" s="80" customFormat="1">
      <c r="B194" s="125">
        <v>3295</v>
      </c>
      <c r="C194" s="125"/>
      <c r="D194" s="125"/>
      <c r="E194" s="8" t="s">
        <v>75</v>
      </c>
      <c r="F194" s="11">
        <v>0</v>
      </c>
      <c r="G194" s="11">
        <v>0</v>
      </c>
      <c r="H194" s="13">
        <v>0</v>
      </c>
      <c r="I194" s="13">
        <v>0</v>
      </c>
    </row>
    <row r="195" spans="2:9" s="80" customFormat="1">
      <c r="B195" s="125">
        <v>3296</v>
      </c>
      <c r="C195" s="125"/>
      <c r="D195" s="125"/>
      <c r="E195" s="8" t="s">
        <v>76</v>
      </c>
      <c r="F195" s="11">
        <v>0</v>
      </c>
      <c r="G195" s="11">
        <v>0</v>
      </c>
      <c r="H195" s="13">
        <v>0</v>
      </c>
      <c r="I195" s="13">
        <v>0</v>
      </c>
    </row>
    <row r="196" spans="2:9" s="80" customFormat="1">
      <c r="B196" s="125">
        <v>3299</v>
      </c>
      <c r="C196" s="125"/>
      <c r="D196" s="125"/>
      <c r="E196" s="8" t="s">
        <v>6</v>
      </c>
      <c r="F196" s="11">
        <v>0</v>
      </c>
      <c r="G196" s="11">
        <v>0</v>
      </c>
      <c r="H196" s="13">
        <v>0</v>
      </c>
      <c r="I196" s="13">
        <v>0</v>
      </c>
    </row>
    <row r="197" spans="2:9" s="80" customFormat="1">
      <c r="B197" s="125">
        <v>34</v>
      </c>
      <c r="C197" s="125"/>
      <c r="D197" s="125"/>
      <c r="E197" s="8" t="s">
        <v>30</v>
      </c>
      <c r="F197" s="11">
        <f t="shared" ref="F197:H197" si="32">SUM(F198)</f>
        <v>38000</v>
      </c>
      <c r="G197" s="11">
        <f t="shared" si="32"/>
        <v>38000</v>
      </c>
      <c r="H197" s="50">
        <f t="shared" si="32"/>
        <v>1067.31</v>
      </c>
      <c r="I197" s="13">
        <f t="shared" si="22"/>
        <v>2.8087105263157892</v>
      </c>
    </row>
    <row r="198" spans="2:9" s="80" customFormat="1">
      <c r="B198" s="125">
        <v>343</v>
      </c>
      <c r="C198" s="125"/>
      <c r="D198" s="125"/>
      <c r="E198" s="8" t="s">
        <v>7</v>
      </c>
      <c r="F198" s="11">
        <f>SUM(F199:F202)</f>
        <v>38000</v>
      </c>
      <c r="G198" s="11">
        <f>SUM(G199:G202)</f>
        <v>38000</v>
      </c>
      <c r="H198" s="50">
        <f>SUM(H199:H202)</f>
        <v>1067.31</v>
      </c>
      <c r="I198" s="13">
        <f t="shared" si="22"/>
        <v>2.8087105263157892</v>
      </c>
    </row>
    <row r="199" spans="2:9" s="80" customFormat="1" ht="25.5">
      <c r="B199" s="125">
        <v>3431</v>
      </c>
      <c r="C199" s="125"/>
      <c r="D199" s="125"/>
      <c r="E199" s="8" t="s">
        <v>179</v>
      </c>
      <c r="F199" s="11">
        <v>22500</v>
      </c>
      <c r="G199" s="11">
        <v>22500</v>
      </c>
      <c r="H199" s="13">
        <v>1052.31</v>
      </c>
      <c r="I199" s="13">
        <f t="shared" si="22"/>
        <v>4.6769333333333325</v>
      </c>
    </row>
    <row r="200" spans="2:9" s="80" customFormat="1" ht="25.5">
      <c r="B200" s="125">
        <v>3432</v>
      </c>
      <c r="C200" s="125"/>
      <c r="D200" s="125"/>
      <c r="E200" s="8" t="s">
        <v>180</v>
      </c>
      <c r="F200" s="11">
        <v>0</v>
      </c>
      <c r="G200" s="11">
        <v>0</v>
      </c>
      <c r="H200" s="13">
        <v>15</v>
      </c>
      <c r="I200" s="13">
        <v>0</v>
      </c>
    </row>
    <row r="201" spans="2:9" s="80" customFormat="1">
      <c r="B201" s="125">
        <v>3433</v>
      </c>
      <c r="C201" s="125"/>
      <c r="D201" s="125"/>
      <c r="E201" s="8" t="s">
        <v>77</v>
      </c>
      <c r="F201" s="11">
        <v>10000</v>
      </c>
      <c r="G201" s="11">
        <v>10000</v>
      </c>
      <c r="H201" s="13">
        <v>0</v>
      </c>
      <c r="I201" s="13">
        <f t="shared" si="22"/>
        <v>0</v>
      </c>
    </row>
    <row r="202" spans="2:9" s="80" customFormat="1">
      <c r="B202" s="125">
        <v>3434</v>
      </c>
      <c r="C202" s="125"/>
      <c r="D202" s="125"/>
      <c r="E202" s="8" t="s">
        <v>78</v>
      </c>
      <c r="F202" s="11">
        <v>5500</v>
      </c>
      <c r="G202" s="11">
        <v>5500</v>
      </c>
      <c r="H202" s="13">
        <v>0</v>
      </c>
      <c r="I202" s="13">
        <f t="shared" si="22"/>
        <v>0</v>
      </c>
    </row>
    <row r="203" spans="2:9" s="80" customFormat="1" ht="25.5">
      <c r="B203" s="125">
        <v>37</v>
      </c>
      <c r="C203" s="125"/>
      <c r="D203" s="125"/>
      <c r="E203" s="8" t="s">
        <v>16</v>
      </c>
      <c r="F203" s="11">
        <f t="shared" ref="F203:H204" si="33">SUM(F204)</f>
        <v>90000</v>
      </c>
      <c r="G203" s="11">
        <f t="shared" si="33"/>
        <v>90000</v>
      </c>
      <c r="H203" s="50">
        <f t="shared" si="33"/>
        <v>0</v>
      </c>
      <c r="I203" s="13">
        <f t="shared" si="22"/>
        <v>0</v>
      </c>
    </row>
    <row r="204" spans="2:9" s="80" customFormat="1" ht="25.5">
      <c r="B204" s="125">
        <v>372</v>
      </c>
      <c r="C204" s="125"/>
      <c r="D204" s="125"/>
      <c r="E204" s="8" t="s">
        <v>17</v>
      </c>
      <c r="F204" s="11">
        <f t="shared" si="33"/>
        <v>90000</v>
      </c>
      <c r="G204" s="11">
        <f t="shared" si="33"/>
        <v>90000</v>
      </c>
      <c r="H204" s="50">
        <f t="shared" si="33"/>
        <v>0</v>
      </c>
      <c r="I204" s="13">
        <f t="shared" si="22"/>
        <v>0</v>
      </c>
    </row>
    <row r="205" spans="2:9" s="80" customFormat="1" ht="25.5">
      <c r="B205" s="125">
        <v>3721</v>
      </c>
      <c r="C205" s="125"/>
      <c r="D205" s="125"/>
      <c r="E205" s="8" t="s">
        <v>17</v>
      </c>
      <c r="F205" s="11">
        <v>90000</v>
      </c>
      <c r="G205" s="11">
        <v>90000</v>
      </c>
      <c r="H205" s="13">
        <v>0</v>
      </c>
      <c r="I205" s="13">
        <f t="shared" si="22"/>
        <v>0</v>
      </c>
    </row>
    <row r="206" spans="2:9" s="80" customFormat="1">
      <c r="B206" s="125">
        <v>38</v>
      </c>
      <c r="C206" s="125"/>
      <c r="D206" s="125"/>
      <c r="E206" s="8" t="s">
        <v>10</v>
      </c>
      <c r="F206" s="11">
        <f>SUM(F207)</f>
        <v>41500</v>
      </c>
      <c r="G206" s="11">
        <f>SUM(G207)</f>
        <v>41500</v>
      </c>
      <c r="H206" s="50">
        <f>SUM(H207)</f>
        <v>0</v>
      </c>
      <c r="I206" s="13">
        <f t="shared" si="22"/>
        <v>0</v>
      </c>
    </row>
    <row r="207" spans="2:9" s="80" customFormat="1">
      <c r="B207" s="125">
        <v>383</v>
      </c>
      <c r="C207" s="125"/>
      <c r="D207" s="125"/>
      <c r="E207" s="8" t="s">
        <v>9</v>
      </c>
      <c r="F207" s="11">
        <f>SUM(F208:F210)</f>
        <v>41500</v>
      </c>
      <c r="G207" s="11">
        <f>SUM(G208:G210)</f>
        <v>41500</v>
      </c>
      <c r="H207" s="50">
        <f>SUM(H208:H210)</f>
        <v>0</v>
      </c>
      <c r="I207" s="13">
        <f t="shared" si="22"/>
        <v>0</v>
      </c>
    </row>
    <row r="208" spans="2:9" s="80" customFormat="1">
      <c r="B208" s="125">
        <v>3831</v>
      </c>
      <c r="C208" s="125"/>
      <c r="D208" s="125"/>
      <c r="E208" s="8" t="s">
        <v>194</v>
      </c>
      <c r="F208" s="11">
        <v>5000</v>
      </c>
      <c r="G208" s="11">
        <v>5000</v>
      </c>
      <c r="H208" s="13">
        <v>0</v>
      </c>
      <c r="I208" s="13">
        <f t="shared" si="22"/>
        <v>0</v>
      </c>
    </row>
    <row r="209" spans="2:9" s="80" customFormat="1">
      <c r="B209" s="125">
        <v>3833</v>
      </c>
      <c r="C209" s="125"/>
      <c r="D209" s="125"/>
      <c r="E209" s="8" t="s">
        <v>80</v>
      </c>
      <c r="F209" s="11">
        <v>1500</v>
      </c>
      <c r="G209" s="11">
        <v>1500</v>
      </c>
      <c r="H209" s="13">
        <v>0</v>
      </c>
      <c r="I209" s="13">
        <f t="shared" si="22"/>
        <v>0</v>
      </c>
    </row>
    <row r="210" spans="2:9" s="80" customFormat="1">
      <c r="B210" s="125">
        <v>3834</v>
      </c>
      <c r="C210" s="125"/>
      <c r="D210" s="125"/>
      <c r="E210" s="8" t="s">
        <v>81</v>
      </c>
      <c r="F210" s="11">
        <v>35000</v>
      </c>
      <c r="G210" s="11">
        <v>35000</v>
      </c>
      <c r="H210" s="13">
        <v>0</v>
      </c>
      <c r="I210" s="13">
        <f t="shared" si="22"/>
        <v>0</v>
      </c>
    </row>
    <row r="211" spans="2:9" s="80" customFormat="1" ht="25.5">
      <c r="B211" s="125">
        <v>41</v>
      </c>
      <c r="C211" s="125"/>
      <c r="D211" s="125"/>
      <c r="E211" s="8" t="s">
        <v>143</v>
      </c>
      <c r="F211" s="11">
        <f t="shared" ref="F211:H212" si="34">F212</f>
        <v>10000</v>
      </c>
      <c r="G211" s="11">
        <f t="shared" si="34"/>
        <v>10000</v>
      </c>
      <c r="H211" s="50">
        <f t="shared" si="34"/>
        <v>3682.38</v>
      </c>
      <c r="I211" s="13">
        <f t="shared" si="22"/>
        <v>36.823799999999999</v>
      </c>
    </row>
    <row r="212" spans="2:9" s="80" customFormat="1">
      <c r="B212" s="125">
        <v>412</v>
      </c>
      <c r="C212" s="125"/>
      <c r="D212" s="125"/>
      <c r="E212" s="8" t="s">
        <v>19</v>
      </c>
      <c r="F212" s="11">
        <f t="shared" si="34"/>
        <v>10000</v>
      </c>
      <c r="G212" s="11">
        <f t="shared" si="34"/>
        <v>10000</v>
      </c>
      <c r="H212" s="50">
        <f t="shared" si="34"/>
        <v>3682.38</v>
      </c>
      <c r="I212" s="13">
        <f t="shared" si="22"/>
        <v>36.823799999999999</v>
      </c>
    </row>
    <row r="213" spans="2:9" s="80" customFormat="1">
      <c r="B213" s="125">
        <v>4123</v>
      </c>
      <c r="C213" s="125"/>
      <c r="D213" s="125"/>
      <c r="E213" s="8" t="s">
        <v>90</v>
      </c>
      <c r="F213" s="11">
        <v>10000</v>
      </c>
      <c r="G213" s="11">
        <v>10000</v>
      </c>
      <c r="H213" s="13">
        <v>3682.38</v>
      </c>
      <c r="I213" s="13">
        <f t="shared" si="22"/>
        <v>36.823799999999999</v>
      </c>
    </row>
    <row r="214" spans="2:9" s="80" customFormat="1" ht="25.5">
      <c r="B214" s="125">
        <v>42</v>
      </c>
      <c r="C214" s="125"/>
      <c r="D214" s="125"/>
      <c r="E214" s="8" t="s">
        <v>31</v>
      </c>
      <c r="F214" s="11">
        <f>SUM(F217+F225+F227)+F223+F215</f>
        <v>766550</v>
      </c>
      <c r="G214" s="11">
        <f t="shared" ref="G214:H214" si="35">SUM(G217+G225+G227)+G223+G215</f>
        <v>766550</v>
      </c>
      <c r="H214" s="50">
        <f t="shared" si="35"/>
        <v>624384.73</v>
      </c>
      <c r="I214" s="13">
        <f t="shared" si="22"/>
        <v>81.453881677646606</v>
      </c>
    </row>
    <row r="215" spans="2:9" s="80" customFormat="1">
      <c r="B215" s="125">
        <v>421</v>
      </c>
      <c r="C215" s="125"/>
      <c r="D215" s="125"/>
      <c r="E215" s="36" t="s">
        <v>12</v>
      </c>
      <c r="F215" s="11">
        <f>F216</f>
        <v>0</v>
      </c>
      <c r="G215" s="11">
        <f t="shared" ref="G215:H215" si="36">G216</f>
        <v>0</v>
      </c>
      <c r="H215" s="50">
        <f t="shared" si="36"/>
        <v>0</v>
      </c>
      <c r="I215" s="13">
        <v>0</v>
      </c>
    </row>
    <row r="216" spans="2:9" s="80" customFormat="1">
      <c r="B216" s="125">
        <v>4214</v>
      </c>
      <c r="C216" s="125"/>
      <c r="D216" s="125"/>
      <c r="E216" s="36" t="s">
        <v>218</v>
      </c>
      <c r="F216" s="11">
        <v>0</v>
      </c>
      <c r="G216" s="11">
        <v>0</v>
      </c>
      <c r="H216" s="50">
        <v>0</v>
      </c>
      <c r="I216" s="13">
        <v>0</v>
      </c>
    </row>
    <row r="217" spans="2:9" s="80" customFormat="1">
      <c r="B217" s="125">
        <v>422</v>
      </c>
      <c r="C217" s="125"/>
      <c r="D217" s="125"/>
      <c r="E217" s="8" t="s">
        <v>8</v>
      </c>
      <c r="F217" s="11">
        <f>SUM(F218:F222)</f>
        <v>743050</v>
      </c>
      <c r="G217" s="11">
        <f>SUM(G218:G222)</f>
        <v>743050</v>
      </c>
      <c r="H217" s="50">
        <f>SUM(H218:H222)</f>
        <v>624068.55999999994</v>
      </c>
      <c r="I217" s="13">
        <f t="shared" si="22"/>
        <v>83.987424803176097</v>
      </c>
    </row>
    <row r="218" spans="2:9" s="80" customFormat="1">
      <c r="B218" s="125">
        <v>4221</v>
      </c>
      <c r="C218" s="125"/>
      <c r="D218" s="125"/>
      <c r="E218" s="8" t="s">
        <v>195</v>
      </c>
      <c r="F218" s="11">
        <v>120000</v>
      </c>
      <c r="G218" s="11">
        <v>120000</v>
      </c>
      <c r="H218" s="13">
        <v>79193.58</v>
      </c>
      <c r="I218" s="13">
        <f t="shared" si="22"/>
        <v>65.994649999999993</v>
      </c>
    </row>
    <row r="219" spans="2:9" s="80" customFormat="1">
      <c r="B219" s="125">
        <v>4222</v>
      </c>
      <c r="C219" s="125"/>
      <c r="D219" s="125"/>
      <c r="E219" s="8" t="s">
        <v>92</v>
      </c>
      <c r="F219" s="11">
        <v>20000</v>
      </c>
      <c r="G219" s="11">
        <v>20000</v>
      </c>
      <c r="H219" s="13">
        <v>13050</v>
      </c>
      <c r="I219" s="13">
        <f t="shared" si="22"/>
        <v>65.25</v>
      </c>
    </row>
    <row r="220" spans="2:9" s="80" customFormat="1">
      <c r="B220" s="125">
        <v>4223</v>
      </c>
      <c r="C220" s="125"/>
      <c r="D220" s="125"/>
      <c r="E220" s="8" t="s">
        <v>93</v>
      </c>
      <c r="F220" s="11">
        <v>30000</v>
      </c>
      <c r="G220" s="11">
        <v>30000</v>
      </c>
      <c r="H220" s="13">
        <v>7523.75</v>
      </c>
      <c r="I220" s="13">
        <f t="shared" si="22"/>
        <v>25.079166666666669</v>
      </c>
    </row>
    <row r="221" spans="2:9" s="80" customFormat="1">
      <c r="B221" s="125">
        <v>4224</v>
      </c>
      <c r="C221" s="125"/>
      <c r="D221" s="125"/>
      <c r="E221" s="8" t="s">
        <v>94</v>
      </c>
      <c r="F221" s="11">
        <v>423050</v>
      </c>
      <c r="G221" s="11">
        <v>423050</v>
      </c>
      <c r="H221" s="13">
        <v>514565.23</v>
      </c>
      <c r="I221" s="13">
        <f t="shared" si="22"/>
        <v>121.6322491431273</v>
      </c>
    </row>
    <row r="222" spans="2:9" s="80" customFormat="1" ht="25.5">
      <c r="B222" s="125">
        <v>4227</v>
      </c>
      <c r="C222" s="125"/>
      <c r="D222" s="125"/>
      <c r="E222" s="8" t="s">
        <v>182</v>
      </c>
      <c r="F222" s="11">
        <v>150000</v>
      </c>
      <c r="G222" s="11">
        <v>150000</v>
      </c>
      <c r="H222" s="13">
        <v>9736</v>
      </c>
      <c r="I222" s="13">
        <f t="shared" si="22"/>
        <v>6.4906666666666668</v>
      </c>
    </row>
    <row r="223" spans="2:9" s="80" customFormat="1">
      <c r="B223" s="125">
        <v>423</v>
      </c>
      <c r="C223" s="125"/>
      <c r="D223" s="125"/>
      <c r="E223" s="8" t="s">
        <v>32</v>
      </c>
      <c r="F223" s="11">
        <f>SUM(F224)</f>
        <v>0</v>
      </c>
      <c r="G223" s="11">
        <f t="shared" ref="G223:H223" si="37">SUM(G224)</f>
        <v>0</v>
      </c>
      <c r="H223" s="50">
        <f t="shared" si="37"/>
        <v>0</v>
      </c>
      <c r="I223" s="13">
        <v>0</v>
      </c>
    </row>
    <row r="224" spans="2:9" s="80" customFormat="1">
      <c r="B224" s="125">
        <v>4231</v>
      </c>
      <c r="C224" s="125"/>
      <c r="D224" s="125"/>
      <c r="E224" s="8" t="s">
        <v>63</v>
      </c>
      <c r="F224" s="11">
        <v>0</v>
      </c>
      <c r="G224" s="11">
        <v>0</v>
      </c>
      <c r="H224" s="50">
        <v>0</v>
      </c>
      <c r="I224" s="13">
        <v>0</v>
      </c>
    </row>
    <row r="225" spans="2:9" s="80" customFormat="1" ht="25.5">
      <c r="B225" s="125">
        <v>424</v>
      </c>
      <c r="C225" s="125"/>
      <c r="D225" s="125"/>
      <c r="E225" s="8" t="s">
        <v>20</v>
      </c>
      <c r="F225" s="11">
        <f>SUM(F226)</f>
        <v>3500</v>
      </c>
      <c r="G225" s="11">
        <f>SUM(G226)</f>
        <v>3500</v>
      </c>
      <c r="H225" s="50">
        <f>SUM(H226)</f>
        <v>316.17</v>
      </c>
      <c r="I225" s="13">
        <f t="shared" si="22"/>
        <v>9.0334285714285709</v>
      </c>
    </row>
    <row r="226" spans="2:9" s="80" customFormat="1">
      <c r="B226" s="125">
        <v>4241</v>
      </c>
      <c r="C226" s="125"/>
      <c r="D226" s="125"/>
      <c r="E226" s="8" t="s">
        <v>196</v>
      </c>
      <c r="F226" s="11">
        <v>3500</v>
      </c>
      <c r="G226" s="11">
        <v>3500</v>
      </c>
      <c r="H226" s="50">
        <v>316.17</v>
      </c>
      <c r="I226" s="13">
        <f t="shared" si="22"/>
        <v>9.0334285714285709</v>
      </c>
    </row>
    <row r="227" spans="2:9" s="80" customFormat="1">
      <c r="B227" s="125">
        <v>426</v>
      </c>
      <c r="C227" s="125"/>
      <c r="D227" s="125"/>
      <c r="E227" s="8" t="s">
        <v>18</v>
      </c>
      <c r="F227" s="11">
        <f>SUM(F228)</f>
        <v>20000</v>
      </c>
      <c r="G227" s="11">
        <f>SUM(G228)</f>
        <v>20000</v>
      </c>
      <c r="H227" s="50">
        <f>SUM(H228)</f>
        <v>0</v>
      </c>
      <c r="I227" s="13">
        <f t="shared" si="22"/>
        <v>0</v>
      </c>
    </row>
    <row r="228" spans="2:9" s="80" customFormat="1">
      <c r="B228" s="125">
        <v>4264</v>
      </c>
      <c r="C228" s="125"/>
      <c r="D228" s="125"/>
      <c r="E228" s="8" t="s">
        <v>96</v>
      </c>
      <c r="F228" s="11">
        <v>20000</v>
      </c>
      <c r="G228" s="11">
        <v>20000</v>
      </c>
      <c r="H228" s="13">
        <v>0</v>
      </c>
      <c r="I228" s="13">
        <f t="shared" si="22"/>
        <v>0</v>
      </c>
    </row>
    <row r="229" spans="2:9" s="80" customFormat="1" ht="25.5">
      <c r="B229" s="125">
        <v>45</v>
      </c>
      <c r="C229" s="125"/>
      <c r="D229" s="125"/>
      <c r="E229" s="8" t="s">
        <v>14</v>
      </c>
      <c r="F229" s="11">
        <f>SUM(F230+F232+F234)</f>
        <v>1201930</v>
      </c>
      <c r="G229" s="11">
        <f t="shared" ref="G229:H229" si="38">SUM(G230+G232+G234)</f>
        <v>1201930</v>
      </c>
      <c r="H229" s="50">
        <f t="shared" si="38"/>
        <v>575319.45000000007</v>
      </c>
      <c r="I229" s="13">
        <f t="shared" ref="I229:I287" si="39">(H229/G229)*100</f>
        <v>47.866302530097435</v>
      </c>
    </row>
    <row r="230" spans="2:9" s="80" customFormat="1" ht="25.5">
      <c r="B230" s="125">
        <v>451</v>
      </c>
      <c r="C230" s="125"/>
      <c r="D230" s="125"/>
      <c r="E230" s="8" t="s">
        <v>11</v>
      </c>
      <c r="F230" s="11">
        <f t="shared" ref="F230:H232" si="40">F231</f>
        <v>1151930</v>
      </c>
      <c r="G230" s="11">
        <f t="shared" si="40"/>
        <v>1151930</v>
      </c>
      <c r="H230" s="50">
        <f t="shared" si="40"/>
        <v>531380.64</v>
      </c>
      <c r="I230" s="13">
        <f t="shared" si="39"/>
        <v>46.129594680232309</v>
      </c>
    </row>
    <row r="231" spans="2:9" s="80" customFormat="1" ht="25.5">
      <c r="B231" s="125">
        <v>4511</v>
      </c>
      <c r="C231" s="125"/>
      <c r="D231" s="125"/>
      <c r="E231" s="8" t="s">
        <v>11</v>
      </c>
      <c r="F231" s="11">
        <v>1151930</v>
      </c>
      <c r="G231" s="11">
        <v>1151930</v>
      </c>
      <c r="H231" s="13">
        <v>531380.64</v>
      </c>
      <c r="I231" s="13">
        <f t="shared" si="39"/>
        <v>46.129594680232309</v>
      </c>
    </row>
    <row r="232" spans="2:9" s="80" customFormat="1" ht="25.5">
      <c r="B232" s="125">
        <v>452</v>
      </c>
      <c r="C232" s="125"/>
      <c r="D232" s="125"/>
      <c r="E232" s="8" t="s">
        <v>89</v>
      </c>
      <c r="F232" s="11">
        <f t="shared" si="40"/>
        <v>50000</v>
      </c>
      <c r="G232" s="11">
        <f t="shared" si="40"/>
        <v>50000</v>
      </c>
      <c r="H232" s="50">
        <f t="shared" si="40"/>
        <v>2582.56</v>
      </c>
      <c r="I232" s="13">
        <f t="shared" si="39"/>
        <v>5.1651199999999999</v>
      </c>
    </row>
    <row r="233" spans="2:9" s="80" customFormat="1" ht="25.5">
      <c r="B233" s="125">
        <v>4521</v>
      </c>
      <c r="C233" s="125"/>
      <c r="D233" s="125"/>
      <c r="E233" s="8" t="s">
        <v>89</v>
      </c>
      <c r="F233" s="11">
        <v>50000</v>
      </c>
      <c r="G233" s="11">
        <v>50000</v>
      </c>
      <c r="H233" s="13">
        <v>2582.56</v>
      </c>
      <c r="I233" s="13">
        <f t="shared" si="39"/>
        <v>5.1651199999999999</v>
      </c>
    </row>
    <row r="234" spans="2:9" s="80" customFormat="1" ht="25.5">
      <c r="B234" s="125">
        <v>454</v>
      </c>
      <c r="C234" s="125"/>
      <c r="D234" s="125"/>
      <c r="E234" s="8" t="s">
        <v>105</v>
      </c>
      <c r="F234" s="11">
        <f>F235</f>
        <v>0</v>
      </c>
      <c r="G234" s="11">
        <f t="shared" ref="G234:H234" si="41">G235</f>
        <v>0</v>
      </c>
      <c r="H234" s="50">
        <f t="shared" si="41"/>
        <v>41356.25</v>
      </c>
      <c r="I234" s="13">
        <v>0</v>
      </c>
    </row>
    <row r="235" spans="2:9" s="80" customFormat="1" ht="25.5">
      <c r="B235" s="125">
        <v>4541</v>
      </c>
      <c r="C235" s="125"/>
      <c r="D235" s="125"/>
      <c r="E235" s="8" t="s">
        <v>105</v>
      </c>
      <c r="F235" s="11">
        <v>0</v>
      </c>
      <c r="G235" s="11">
        <v>0</v>
      </c>
      <c r="H235" s="50">
        <v>41356.25</v>
      </c>
      <c r="I235" s="13">
        <v>0</v>
      </c>
    </row>
    <row r="236" spans="2:9" s="80" customFormat="1">
      <c r="B236" s="126">
        <v>43</v>
      </c>
      <c r="C236" s="126"/>
      <c r="D236" s="126"/>
      <c r="E236" s="79" t="s">
        <v>197</v>
      </c>
      <c r="F236" s="82">
        <f>SUM(F237+F247+F282+F291+F288)</f>
        <v>99272527</v>
      </c>
      <c r="G236" s="82">
        <f>SUM(G237+G247+G282+G291+G288)</f>
        <v>99272527</v>
      </c>
      <c r="H236" s="83">
        <f>SUM(H237+H247+H282+H291+H288)</f>
        <v>50957549.82</v>
      </c>
      <c r="I236" s="41">
        <f t="shared" si="39"/>
        <v>51.330968758355468</v>
      </c>
    </row>
    <row r="237" spans="2:9" s="80" customFormat="1">
      <c r="B237" s="125">
        <v>31</v>
      </c>
      <c r="C237" s="125"/>
      <c r="D237" s="125"/>
      <c r="E237" s="8" t="s">
        <v>0</v>
      </c>
      <c r="F237" s="11">
        <f t="shared" ref="F237" si="42">SUM(F238+F242+F244)</f>
        <v>59350000</v>
      </c>
      <c r="G237" s="11">
        <f t="shared" ref="G237:H237" si="43">SUM(G238+G242+G244)</f>
        <v>59350000</v>
      </c>
      <c r="H237" s="50">
        <f t="shared" si="43"/>
        <v>28477127.449999999</v>
      </c>
      <c r="I237" s="13">
        <f t="shared" si="39"/>
        <v>47.981680623420388</v>
      </c>
    </row>
    <row r="238" spans="2:9" s="80" customFormat="1">
      <c r="B238" s="125">
        <v>311</v>
      </c>
      <c r="C238" s="125"/>
      <c r="D238" s="125"/>
      <c r="E238" s="8" t="s">
        <v>40</v>
      </c>
      <c r="F238" s="11">
        <f t="shared" ref="F238" si="44">SUM(F239:F241)</f>
        <v>49700000</v>
      </c>
      <c r="G238" s="11">
        <f t="shared" ref="G238:H238" si="45">SUM(G239:G241)</f>
        <v>49700000</v>
      </c>
      <c r="H238" s="50">
        <f t="shared" si="45"/>
        <v>23595615.890000001</v>
      </c>
      <c r="I238" s="13">
        <f t="shared" si="39"/>
        <v>47.476088309859158</v>
      </c>
    </row>
    <row r="239" spans="2:9" s="80" customFormat="1">
      <c r="B239" s="125">
        <v>3111</v>
      </c>
      <c r="C239" s="125"/>
      <c r="D239" s="125"/>
      <c r="E239" s="8" t="s">
        <v>65</v>
      </c>
      <c r="F239" s="11">
        <v>46500000</v>
      </c>
      <c r="G239" s="11">
        <v>46500000</v>
      </c>
      <c r="H239" s="13">
        <v>21557022.969999999</v>
      </c>
      <c r="I239" s="13">
        <f t="shared" si="39"/>
        <v>46.359189182795696</v>
      </c>
    </row>
    <row r="240" spans="2:9" s="80" customFormat="1">
      <c r="B240" s="125">
        <v>3113</v>
      </c>
      <c r="C240" s="125"/>
      <c r="D240" s="125"/>
      <c r="E240" s="8" t="s">
        <v>198</v>
      </c>
      <c r="F240" s="11">
        <v>3000000</v>
      </c>
      <c r="G240" s="11">
        <v>3000000</v>
      </c>
      <c r="H240" s="13">
        <v>1927708.96</v>
      </c>
      <c r="I240" s="13">
        <f t="shared" si="39"/>
        <v>64.256965333333326</v>
      </c>
    </row>
    <row r="241" spans="2:9" s="80" customFormat="1">
      <c r="B241" s="125">
        <v>3114</v>
      </c>
      <c r="C241" s="125"/>
      <c r="D241" s="125"/>
      <c r="E241" s="8" t="s">
        <v>83</v>
      </c>
      <c r="F241" s="11">
        <v>200000</v>
      </c>
      <c r="G241" s="11">
        <v>200000</v>
      </c>
      <c r="H241" s="13">
        <v>110883.96</v>
      </c>
      <c r="I241" s="13">
        <f t="shared" si="39"/>
        <v>55.441980000000001</v>
      </c>
    </row>
    <row r="242" spans="2:9" s="80" customFormat="1">
      <c r="B242" s="125">
        <v>312</v>
      </c>
      <c r="C242" s="125"/>
      <c r="D242" s="125"/>
      <c r="E242" s="8" t="s">
        <v>13</v>
      </c>
      <c r="F242" s="11">
        <f t="shared" ref="F242:H242" si="46">SUM(F243)</f>
        <v>2500000</v>
      </c>
      <c r="G242" s="11">
        <f t="shared" si="46"/>
        <v>2500000</v>
      </c>
      <c r="H242" s="50">
        <f t="shared" si="46"/>
        <v>1424460.83</v>
      </c>
      <c r="I242" s="13">
        <f t="shared" si="39"/>
        <v>56.978433199999998</v>
      </c>
    </row>
    <row r="243" spans="2:9" s="80" customFormat="1">
      <c r="B243" s="125">
        <v>3121</v>
      </c>
      <c r="C243" s="125"/>
      <c r="D243" s="125"/>
      <c r="E243" s="8" t="s">
        <v>13</v>
      </c>
      <c r="F243" s="11">
        <v>2500000</v>
      </c>
      <c r="G243" s="11">
        <v>2500000</v>
      </c>
      <c r="H243" s="13">
        <v>1424460.83</v>
      </c>
      <c r="I243" s="13">
        <f t="shared" si="39"/>
        <v>56.978433199999998</v>
      </c>
    </row>
    <row r="244" spans="2:9" s="80" customFormat="1">
      <c r="B244" s="125">
        <v>313</v>
      </c>
      <c r="C244" s="125"/>
      <c r="D244" s="125"/>
      <c r="E244" s="8" t="s">
        <v>1</v>
      </c>
      <c r="F244" s="11">
        <f t="shared" ref="F244" si="47">SUM(F245:F246)</f>
        <v>7150000</v>
      </c>
      <c r="G244" s="11">
        <f t="shared" ref="G244:H244" si="48">SUM(G245:G246)</f>
        <v>7150000</v>
      </c>
      <c r="H244" s="50">
        <f t="shared" si="48"/>
        <v>3457050.73</v>
      </c>
      <c r="I244" s="13">
        <f t="shared" si="39"/>
        <v>48.350359860139861</v>
      </c>
    </row>
    <row r="245" spans="2:9" s="80" customFormat="1" ht="25.5">
      <c r="B245" s="125">
        <v>3132</v>
      </c>
      <c r="C245" s="125"/>
      <c r="D245" s="125"/>
      <c r="E245" s="8" t="s">
        <v>171</v>
      </c>
      <c r="F245" s="11">
        <v>7150000</v>
      </c>
      <c r="G245" s="11">
        <v>7150000</v>
      </c>
      <c r="H245" s="13">
        <v>3457050.73</v>
      </c>
      <c r="I245" s="13">
        <f t="shared" si="39"/>
        <v>48.350359860139861</v>
      </c>
    </row>
    <row r="246" spans="2:9" s="80" customFormat="1" ht="25.5">
      <c r="B246" s="125">
        <v>3133</v>
      </c>
      <c r="C246" s="125"/>
      <c r="D246" s="125"/>
      <c r="E246" s="8" t="s">
        <v>172</v>
      </c>
      <c r="F246" s="11">
        <v>0</v>
      </c>
      <c r="G246" s="11">
        <v>0</v>
      </c>
      <c r="H246" s="13">
        <v>0</v>
      </c>
      <c r="I246" s="13">
        <v>0</v>
      </c>
    </row>
    <row r="247" spans="2:9" s="80" customFormat="1">
      <c r="B247" s="125">
        <v>32</v>
      </c>
      <c r="C247" s="125"/>
      <c r="D247" s="125"/>
      <c r="E247" s="8" t="s">
        <v>2</v>
      </c>
      <c r="F247" s="11">
        <f>SUM(F248+F253+F260+F270+F274+F272)</f>
        <v>39699527</v>
      </c>
      <c r="G247" s="11">
        <f t="shared" ref="G247:H247" si="49">SUM(G248+G253+G260+G270+G274+G272)</f>
        <v>39699527</v>
      </c>
      <c r="H247" s="50">
        <f t="shared" si="49"/>
        <v>22397364.079999998</v>
      </c>
      <c r="I247" s="13">
        <f t="shared" si="39"/>
        <v>56.417206381325393</v>
      </c>
    </row>
    <row r="248" spans="2:9" s="80" customFormat="1">
      <c r="B248" s="125">
        <v>321</v>
      </c>
      <c r="C248" s="125"/>
      <c r="D248" s="125"/>
      <c r="E248" s="8" t="s">
        <v>3</v>
      </c>
      <c r="F248" s="11">
        <f t="shared" ref="F248" si="50">SUM(F249:F252)</f>
        <v>1065000</v>
      </c>
      <c r="G248" s="11">
        <f t="shared" ref="G248:H248" si="51">SUM(G249:G252)</f>
        <v>1065000</v>
      </c>
      <c r="H248" s="50">
        <f t="shared" si="51"/>
        <v>573487.61999999988</v>
      </c>
      <c r="I248" s="13">
        <f t="shared" si="39"/>
        <v>53.848602816901391</v>
      </c>
    </row>
    <row r="249" spans="2:9" s="80" customFormat="1">
      <c r="B249" s="125">
        <v>3211</v>
      </c>
      <c r="C249" s="125"/>
      <c r="D249" s="125"/>
      <c r="E249" s="8" t="s">
        <v>66</v>
      </c>
      <c r="F249" s="11">
        <v>5000</v>
      </c>
      <c r="G249" s="11">
        <v>5000</v>
      </c>
      <c r="H249" s="13">
        <v>4196.1000000000004</v>
      </c>
      <c r="I249" s="13">
        <f t="shared" si="39"/>
        <v>83.922000000000011</v>
      </c>
    </row>
    <row r="250" spans="2:9" s="80" customFormat="1" ht="25.5">
      <c r="B250" s="125">
        <v>3212</v>
      </c>
      <c r="C250" s="125"/>
      <c r="D250" s="125"/>
      <c r="E250" s="8" t="s">
        <v>173</v>
      </c>
      <c r="F250" s="11">
        <v>1060000</v>
      </c>
      <c r="G250" s="11">
        <v>1060000</v>
      </c>
      <c r="H250" s="13">
        <v>563212.43999999994</v>
      </c>
      <c r="I250" s="13">
        <f t="shared" si="39"/>
        <v>53.133249056603773</v>
      </c>
    </row>
    <row r="251" spans="2:9" s="80" customFormat="1">
      <c r="B251" s="125">
        <v>3213</v>
      </c>
      <c r="C251" s="125"/>
      <c r="D251" s="125"/>
      <c r="E251" s="8" t="s">
        <v>67</v>
      </c>
      <c r="F251" s="11">
        <v>0</v>
      </c>
      <c r="G251" s="11">
        <v>0</v>
      </c>
      <c r="H251" s="13">
        <v>5279.08</v>
      </c>
      <c r="I251" s="13">
        <v>0</v>
      </c>
    </row>
    <row r="252" spans="2:9" s="80" customFormat="1">
      <c r="B252" s="125">
        <v>3214</v>
      </c>
      <c r="C252" s="125"/>
      <c r="D252" s="125"/>
      <c r="E252" s="8" t="s">
        <v>103</v>
      </c>
      <c r="F252" s="11">
        <v>0</v>
      </c>
      <c r="G252" s="11">
        <v>0</v>
      </c>
      <c r="H252" s="13">
        <v>800</v>
      </c>
      <c r="I252" s="13">
        <v>0</v>
      </c>
    </row>
    <row r="253" spans="2:9" s="80" customFormat="1">
      <c r="B253" s="125">
        <v>322</v>
      </c>
      <c r="C253" s="125"/>
      <c r="D253" s="125"/>
      <c r="E253" s="8" t="s">
        <v>4</v>
      </c>
      <c r="F253" s="11">
        <f>SUM(F254:F259)</f>
        <v>3345000</v>
      </c>
      <c r="G253" s="11">
        <f>SUM(G254:G259)</f>
        <v>3345000</v>
      </c>
      <c r="H253" s="50">
        <f>SUM(H254:H259)</f>
        <v>1574003.91</v>
      </c>
      <c r="I253" s="13">
        <f t="shared" si="39"/>
        <v>47.05542331838565</v>
      </c>
    </row>
    <row r="254" spans="2:9" s="80" customFormat="1">
      <c r="B254" s="125">
        <v>3221</v>
      </c>
      <c r="C254" s="125"/>
      <c r="D254" s="125"/>
      <c r="E254" s="8" t="s">
        <v>97</v>
      </c>
      <c r="F254" s="11">
        <v>525000</v>
      </c>
      <c r="G254" s="11">
        <v>525000</v>
      </c>
      <c r="H254" s="13">
        <v>208727.54</v>
      </c>
      <c r="I254" s="13">
        <f t="shared" si="39"/>
        <v>39.757626666666667</v>
      </c>
    </row>
    <row r="255" spans="2:9" s="80" customFormat="1">
      <c r="B255" s="125">
        <v>3222</v>
      </c>
      <c r="C255" s="125"/>
      <c r="D255" s="125"/>
      <c r="E255" s="8" t="s">
        <v>68</v>
      </c>
      <c r="F255" s="11">
        <v>680000</v>
      </c>
      <c r="G255" s="11">
        <v>680000</v>
      </c>
      <c r="H255" s="13">
        <v>258814.3</v>
      </c>
      <c r="I255" s="13">
        <f t="shared" si="39"/>
        <v>38.060926470588235</v>
      </c>
    </row>
    <row r="256" spans="2:9" s="80" customFormat="1">
      <c r="B256" s="125">
        <v>3223</v>
      </c>
      <c r="C256" s="125"/>
      <c r="D256" s="125"/>
      <c r="E256" s="8" t="s">
        <v>69</v>
      </c>
      <c r="F256" s="11">
        <v>1180000</v>
      </c>
      <c r="G256" s="11">
        <v>1180000</v>
      </c>
      <c r="H256" s="13">
        <v>615698.73</v>
      </c>
      <c r="I256" s="13">
        <f t="shared" si="39"/>
        <v>52.177858474576269</v>
      </c>
    </row>
    <row r="257" spans="2:9" s="80" customFormat="1" ht="25.5">
      <c r="B257" s="125">
        <v>3224</v>
      </c>
      <c r="C257" s="125"/>
      <c r="D257" s="125"/>
      <c r="E257" s="8" t="s">
        <v>174</v>
      </c>
      <c r="F257" s="11">
        <v>420000</v>
      </c>
      <c r="G257" s="11">
        <v>420000</v>
      </c>
      <c r="H257" s="13">
        <v>182106.32</v>
      </c>
      <c r="I257" s="13">
        <f t="shared" si="39"/>
        <v>43.358647619047616</v>
      </c>
    </row>
    <row r="258" spans="2:9" s="80" customFormat="1">
      <c r="B258" s="125">
        <v>3225</v>
      </c>
      <c r="C258" s="125"/>
      <c r="D258" s="125"/>
      <c r="E258" s="8" t="s">
        <v>175</v>
      </c>
      <c r="F258" s="11">
        <v>500000</v>
      </c>
      <c r="G258" s="11">
        <v>500000</v>
      </c>
      <c r="H258" s="13">
        <v>257132.41</v>
      </c>
      <c r="I258" s="13">
        <f t="shared" si="39"/>
        <v>51.426481999999993</v>
      </c>
    </row>
    <row r="259" spans="2:9" s="80" customFormat="1">
      <c r="B259" s="125">
        <v>3227</v>
      </c>
      <c r="C259" s="125"/>
      <c r="D259" s="125"/>
      <c r="E259" s="8" t="s">
        <v>84</v>
      </c>
      <c r="F259" s="11">
        <v>40000</v>
      </c>
      <c r="G259" s="11">
        <v>40000</v>
      </c>
      <c r="H259" s="13">
        <v>51524.61</v>
      </c>
      <c r="I259" s="13">
        <f t="shared" si="39"/>
        <v>128.81152499999999</v>
      </c>
    </row>
    <row r="260" spans="2:9" s="80" customFormat="1">
      <c r="B260" s="125">
        <v>323</v>
      </c>
      <c r="C260" s="125"/>
      <c r="D260" s="125"/>
      <c r="E260" s="8" t="s">
        <v>5</v>
      </c>
      <c r="F260" s="11">
        <f t="shared" ref="F260" si="52">SUM(F261:F269)</f>
        <v>7935000</v>
      </c>
      <c r="G260" s="11">
        <f t="shared" ref="G260:H260" si="53">SUM(G261:G269)</f>
        <v>7935000</v>
      </c>
      <c r="H260" s="50">
        <f t="shared" si="53"/>
        <v>4199765.67</v>
      </c>
      <c r="I260" s="13">
        <f t="shared" si="39"/>
        <v>52.927103591682425</v>
      </c>
    </row>
    <row r="261" spans="2:9" s="80" customFormat="1">
      <c r="B261" s="125">
        <v>3231</v>
      </c>
      <c r="C261" s="125"/>
      <c r="D261" s="125"/>
      <c r="E261" s="8" t="s">
        <v>85</v>
      </c>
      <c r="F261" s="11">
        <v>180000</v>
      </c>
      <c r="G261" s="11">
        <v>180000</v>
      </c>
      <c r="H261" s="13">
        <v>68100.429999999993</v>
      </c>
      <c r="I261" s="13">
        <f t="shared" si="39"/>
        <v>37.833572222222216</v>
      </c>
    </row>
    <row r="262" spans="2:9" s="80" customFormat="1">
      <c r="B262" s="125">
        <v>3232</v>
      </c>
      <c r="C262" s="125"/>
      <c r="D262" s="125"/>
      <c r="E262" s="8" t="s">
        <v>176</v>
      </c>
      <c r="F262" s="11">
        <v>3000000</v>
      </c>
      <c r="G262" s="11">
        <v>3000000</v>
      </c>
      <c r="H262" s="13">
        <v>1165478.3600000001</v>
      </c>
      <c r="I262" s="13">
        <f t="shared" si="39"/>
        <v>38.84927866666667</v>
      </c>
    </row>
    <row r="263" spans="2:9" s="80" customFormat="1">
      <c r="B263" s="125">
        <v>3233</v>
      </c>
      <c r="C263" s="125"/>
      <c r="D263" s="125"/>
      <c r="E263" s="8" t="s">
        <v>86</v>
      </c>
      <c r="F263" s="11">
        <v>30000</v>
      </c>
      <c r="G263" s="11">
        <v>30000</v>
      </c>
      <c r="H263" s="13">
        <v>20952.22</v>
      </c>
      <c r="I263" s="13">
        <f t="shared" si="39"/>
        <v>69.840733333333333</v>
      </c>
    </row>
    <row r="264" spans="2:9" s="80" customFormat="1">
      <c r="B264" s="125">
        <v>3234</v>
      </c>
      <c r="C264" s="125"/>
      <c r="D264" s="125"/>
      <c r="E264" s="8" t="s">
        <v>70</v>
      </c>
      <c r="F264" s="11">
        <v>275000</v>
      </c>
      <c r="G264" s="11">
        <v>275000</v>
      </c>
      <c r="H264" s="13">
        <v>174758.32</v>
      </c>
      <c r="I264" s="13">
        <f t="shared" si="39"/>
        <v>63.548480000000005</v>
      </c>
    </row>
    <row r="265" spans="2:9" s="80" customFormat="1">
      <c r="B265" s="125">
        <v>3235</v>
      </c>
      <c r="C265" s="125"/>
      <c r="D265" s="125"/>
      <c r="E265" s="8" t="s">
        <v>87</v>
      </c>
      <c r="F265" s="11">
        <v>240000</v>
      </c>
      <c r="G265" s="11">
        <v>240000</v>
      </c>
      <c r="H265" s="13">
        <v>82173.55</v>
      </c>
      <c r="I265" s="13">
        <f t="shared" si="39"/>
        <v>34.238979166666667</v>
      </c>
    </row>
    <row r="266" spans="2:9" s="80" customFormat="1">
      <c r="B266" s="125">
        <v>3236</v>
      </c>
      <c r="C266" s="125"/>
      <c r="D266" s="125"/>
      <c r="E266" s="8" t="s">
        <v>71</v>
      </c>
      <c r="F266" s="11">
        <v>1600000</v>
      </c>
      <c r="G266" s="11">
        <v>1600000</v>
      </c>
      <c r="H266" s="13">
        <v>910371.59</v>
      </c>
      <c r="I266" s="13">
        <f t="shared" si="39"/>
        <v>56.898224374999998</v>
      </c>
    </row>
    <row r="267" spans="2:9" s="80" customFormat="1">
      <c r="B267" s="125">
        <v>3237</v>
      </c>
      <c r="C267" s="125"/>
      <c r="D267" s="125"/>
      <c r="E267" s="8" t="s">
        <v>64</v>
      </c>
      <c r="F267" s="11">
        <v>860000</v>
      </c>
      <c r="G267" s="11">
        <v>860000</v>
      </c>
      <c r="H267" s="13">
        <v>821260.95</v>
      </c>
      <c r="I267" s="13">
        <f t="shared" si="39"/>
        <v>95.495459302325585</v>
      </c>
    </row>
    <row r="268" spans="2:9" s="80" customFormat="1">
      <c r="B268" s="125">
        <v>3238</v>
      </c>
      <c r="C268" s="125"/>
      <c r="D268" s="125"/>
      <c r="E268" s="8" t="s">
        <v>72</v>
      </c>
      <c r="F268" s="11">
        <v>450000</v>
      </c>
      <c r="G268" s="11">
        <v>450000</v>
      </c>
      <c r="H268" s="13">
        <v>427273.45</v>
      </c>
      <c r="I268" s="13">
        <f t="shared" si="39"/>
        <v>94.949655555555552</v>
      </c>
    </row>
    <row r="269" spans="2:9" s="80" customFormat="1">
      <c r="B269" s="125">
        <v>3239</v>
      </c>
      <c r="C269" s="125"/>
      <c r="D269" s="125"/>
      <c r="E269" s="8" t="s">
        <v>73</v>
      </c>
      <c r="F269" s="11">
        <v>1300000</v>
      </c>
      <c r="G269" s="11">
        <v>1300000</v>
      </c>
      <c r="H269" s="13">
        <v>529396.80000000005</v>
      </c>
      <c r="I269" s="13">
        <f t="shared" si="39"/>
        <v>40.722830769230775</v>
      </c>
    </row>
    <row r="270" spans="2:9" s="80" customFormat="1" ht="25.5">
      <c r="B270" s="125">
        <v>324</v>
      </c>
      <c r="C270" s="125"/>
      <c r="D270" s="125"/>
      <c r="E270" s="8" t="s">
        <v>15</v>
      </c>
      <c r="F270" s="11">
        <f t="shared" ref="F270:H270" si="54">SUM(F271)</f>
        <v>5000</v>
      </c>
      <c r="G270" s="11">
        <f t="shared" si="54"/>
        <v>5000</v>
      </c>
      <c r="H270" s="50">
        <f t="shared" si="54"/>
        <v>13850.12</v>
      </c>
      <c r="I270" s="13">
        <f t="shared" si="39"/>
        <v>277.00240000000002</v>
      </c>
    </row>
    <row r="271" spans="2:9" s="80" customFormat="1" ht="25.5">
      <c r="B271" s="125">
        <v>3241</v>
      </c>
      <c r="C271" s="125"/>
      <c r="D271" s="125"/>
      <c r="E271" s="8" t="s">
        <v>15</v>
      </c>
      <c r="F271" s="11">
        <v>5000</v>
      </c>
      <c r="G271" s="11">
        <v>5000</v>
      </c>
      <c r="H271" s="13">
        <v>13850.12</v>
      </c>
      <c r="I271" s="13">
        <f t="shared" si="39"/>
        <v>277.00240000000002</v>
      </c>
    </row>
    <row r="272" spans="2:9" s="80" customFormat="1" ht="25.5">
      <c r="B272" s="125">
        <v>325</v>
      </c>
      <c r="C272" s="125"/>
      <c r="D272" s="125"/>
      <c r="E272" s="8" t="s">
        <v>213</v>
      </c>
      <c r="F272" s="11">
        <f>F273</f>
        <v>27211027</v>
      </c>
      <c r="G272" s="11">
        <f t="shared" ref="G272:H272" si="55">G273</f>
        <v>27211027</v>
      </c>
      <c r="H272" s="50">
        <f t="shared" si="55"/>
        <v>15984187.25</v>
      </c>
      <c r="I272" s="13">
        <f t="shared" si="39"/>
        <v>58.741580205701169</v>
      </c>
    </row>
    <row r="273" spans="2:9" s="80" customFormat="1" ht="25.5">
      <c r="B273" s="125">
        <v>3251</v>
      </c>
      <c r="C273" s="125"/>
      <c r="D273" s="125"/>
      <c r="E273" s="8" t="s">
        <v>212</v>
      </c>
      <c r="F273" s="11">
        <v>27211027</v>
      </c>
      <c r="G273" s="11">
        <v>27211027</v>
      </c>
      <c r="H273" s="50">
        <v>15984187.25</v>
      </c>
      <c r="I273" s="13">
        <f t="shared" si="39"/>
        <v>58.741580205701169</v>
      </c>
    </row>
    <row r="274" spans="2:9" s="80" customFormat="1">
      <c r="B274" s="125">
        <v>329</v>
      </c>
      <c r="C274" s="125"/>
      <c r="D274" s="125"/>
      <c r="E274" s="8" t="s">
        <v>6</v>
      </c>
      <c r="F274" s="11">
        <f t="shared" ref="F274" si="56">SUM(F275:F281)</f>
        <v>138500</v>
      </c>
      <c r="G274" s="11">
        <f t="shared" ref="G274:H274" si="57">SUM(G275:G281)</f>
        <v>138500</v>
      </c>
      <c r="H274" s="50">
        <f t="shared" si="57"/>
        <v>52069.51</v>
      </c>
      <c r="I274" s="13">
        <f t="shared" si="39"/>
        <v>37.59531407942238</v>
      </c>
    </row>
    <row r="275" spans="2:9" s="80" customFormat="1" ht="25.5">
      <c r="B275" s="125">
        <v>3291</v>
      </c>
      <c r="C275" s="125"/>
      <c r="D275" s="125"/>
      <c r="E275" s="8" t="s">
        <v>177</v>
      </c>
      <c r="F275" s="11">
        <v>10000</v>
      </c>
      <c r="G275" s="11">
        <v>10000</v>
      </c>
      <c r="H275" s="13">
        <v>9090.07</v>
      </c>
      <c r="I275" s="13">
        <f t="shared" si="39"/>
        <v>90.900700000000001</v>
      </c>
    </row>
    <row r="276" spans="2:9" s="80" customFormat="1">
      <c r="B276" s="125">
        <v>3292</v>
      </c>
      <c r="C276" s="125"/>
      <c r="D276" s="125"/>
      <c r="E276" s="8" t="s">
        <v>88</v>
      </c>
      <c r="F276" s="11">
        <v>3500</v>
      </c>
      <c r="G276" s="11">
        <v>3500</v>
      </c>
      <c r="H276" s="13">
        <v>2355</v>
      </c>
      <c r="I276" s="13">
        <f t="shared" si="39"/>
        <v>67.285714285714278</v>
      </c>
    </row>
    <row r="277" spans="2:9" s="80" customFormat="1">
      <c r="B277" s="125">
        <v>3293</v>
      </c>
      <c r="C277" s="125"/>
      <c r="D277" s="125"/>
      <c r="E277" s="8" t="s">
        <v>74</v>
      </c>
      <c r="F277" s="11">
        <v>0</v>
      </c>
      <c r="G277" s="11">
        <v>0</v>
      </c>
      <c r="H277" s="13">
        <v>0</v>
      </c>
      <c r="I277" s="13">
        <v>0</v>
      </c>
    </row>
    <row r="278" spans="2:9" s="80" customFormat="1">
      <c r="B278" s="125">
        <v>3294</v>
      </c>
      <c r="C278" s="125"/>
      <c r="D278" s="125"/>
      <c r="E278" s="8" t="s">
        <v>178</v>
      </c>
      <c r="F278" s="11">
        <v>10000</v>
      </c>
      <c r="G278" s="11">
        <v>10000</v>
      </c>
      <c r="H278" s="13">
        <v>6045.15</v>
      </c>
      <c r="I278" s="13">
        <f t="shared" si="39"/>
        <v>60.451499999999989</v>
      </c>
    </row>
    <row r="279" spans="2:9" s="80" customFormat="1">
      <c r="B279" s="125">
        <v>3295</v>
      </c>
      <c r="C279" s="125"/>
      <c r="D279" s="125"/>
      <c r="E279" s="8" t="s">
        <v>75</v>
      </c>
      <c r="F279" s="11">
        <v>60000</v>
      </c>
      <c r="G279" s="11">
        <v>60000</v>
      </c>
      <c r="H279" s="13">
        <v>27312.69</v>
      </c>
      <c r="I279" s="13">
        <f t="shared" si="39"/>
        <v>45.521149999999999</v>
      </c>
    </row>
    <row r="280" spans="2:9" s="80" customFormat="1">
      <c r="B280" s="125">
        <v>3296</v>
      </c>
      <c r="C280" s="125"/>
      <c r="D280" s="125"/>
      <c r="E280" s="8" t="s">
        <v>76</v>
      </c>
      <c r="F280" s="11">
        <v>30000</v>
      </c>
      <c r="G280" s="11">
        <v>30000</v>
      </c>
      <c r="H280" s="13">
        <v>600</v>
      </c>
      <c r="I280" s="13">
        <f t="shared" si="39"/>
        <v>2</v>
      </c>
    </row>
    <row r="281" spans="2:9" s="80" customFormat="1">
      <c r="B281" s="125">
        <v>3299</v>
      </c>
      <c r="C281" s="125"/>
      <c r="D281" s="125"/>
      <c r="E281" s="8" t="s">
        <v>6</v>
      </c>
      <c r="F281" s="11">
        <v>25000</v>
      </c>
      <c r="G281" s="11">
        <v>25000</v>
      </c>
      <c r="H281" s="13">
        <v>6666.6</v>
      </c>
      <c r="I281" s="13">
        <f t="shared" si="39"/>
        <v>26.666400000000003</v>
      </c>
    </row>
    <row r="282" spans="2:9" s="80" customFormat="1">
      <c r="B282" s="125">
        <v>34</v>
      </c>
      <c r="C282" s="125"/>
      <c r="D282" s="125"/>
      <c r="E282" s="8" t="s">
        <v>30</v>
      </c>
      <c r="F282" s="11">
        <f t="shared" ref="F282:H282" si="58">SUM(F283)</f>
        <v>223000</v>
      </c>
      <c r="G282" s="11">
        <f t="shared" si="58"/>
        <v>223000</v>
      </c>
      <c r="H282" s="50">
        <f t="shared" si="58"/>
        <v>38411.880000000005</v>
      </c>
      <c r="I282" s="13">
        <f t="shared" si="39"/>
        <v>17.225058295964129</v>
      </c>
    </row>
    <row r="283" spans="2:9" s="80" customFormat="1">
      <c r="B283" s="125">
        <v>343</v>
      </c>
      <c r="C283" s="125"/>
      <c r="D283" s="125"/>
      <c r="E283" s="8" t="s">
        <v>7</v>
      </c>
      <c r="F283" s="11">
        <f>SUM(F284:F287)</f>
        <v>223000</v>
      </c>
      <c r="G283" s="11">
        <f>SUM(G284:G287)</f>
        <v>223000</v>
      </c>
      <c r="H283" s="50">
        <f>SUM(H284:H287)</f>
        <v>38411.880000000005</v>
      </c>
      <c r="I283" s="13">
        <f t="shared" si="39"/>
        <v>17.225058295964129</v>
      </c>
    </row>
    <row r="284" spans="2:9" s="80" customFormat="1" ht="25.5">
      <c r="B284" s="125">
        <v>3431</v>
      </c>
      <c r="C284" s="125"/>
      <c r="D284" s="125"/>
      <c r="E284" s="8" t="s">
        <v>179</v>
      </c>
      <c r="F284" s="11">
        <v>20000</v>
      </c>
      <c r="G284" s="11">
        <v>20000</v>
      </c>
      <c r="H284" s="13">
        <v>12352.18</v>
      </c>
      <c r="I284" s="13">
        <f t="shared" si="39"/>
        <v>61.760899999999999</v>
      </c>
    </row>
    <row r="285" spans="2:9" s="80" customFormat="1" ht="25.5">
      <c r="B285" s="125">
        <v>3432</v>
      </c>
      <c r="C285" s="125"/>
      <c r="D285" s="125"/>
      <c r="E285" s="8" t="s">
        <v>180</v>
      </c>
      <c r="F285" s="11">
        <v>0</v>
      </c>
      <c r="G285" s="11">
        <v>0</v>
      </c>
      <c r="H285" s="13">
        <v>0.43</v>
      </c>
      <c r="I285" s="13">
        <v>0</v>
      </c>
    </row>
    <row r="286" spans="2:9" s="80" customFormat="1">
      <c r="B286" s="125">
        <v>3433</v>
      </c>
      <c r="C286" s="125"/>
      <c r="D286" s="125"/>
      <c r="E286" s="8" t="s">
        <v>77</v>
      </c>
      <c r="F286" s="11">
        <v>200000</v>
      </c>
      <c r="G286" s="11">
        <v>200000</v>
      </c>
      <c r="H286" s="13">
        <v>22472.83</v>
      </c>
      <c r="I286" s="13">
        <f t="shared" si="39"/>
        <v>11.236415000000001</v>
      </c>
    </row>
    <row r="287" spans="2:9" s="80" customFormat="1">
      <c r="B287" s="125">
        <v>3434</v>
      </c>
      <c r="C287" s="125"/>
      <c r="D287" s="125"/>
      <c r="E287" s="8" t="s">
        <v>78</v>
      </c>
      <c r="F287" s="11">
        <v>3000</v>
      </c>
      <c r="G287" s="11">
        <v>3000</v>
      </c>
      <c r="H287" s="13">
        <v>3586.44</v>
      </c>
      <c r="I287" s="13">
        <f t="shared" si="39"/>
        <v>119.54800000000002</v>
      </c>
    </row>
    <row r="288" spans="2:9" s="80" customFormat="1" ht="25.5">
      <c r="B288" s="125">
        <v>37</v>
      </c>
      <c r="C288" s="125"/>
      <c r="D288" s="125"/>
      <c r="E288" s="8" t="s">
        <v>16</v>
      </c>
      <c r="F288" s="11">
        <f t="shared" ref="F288:H289" si="59">SUM(F289)</f>
        <v>0</v>
      </c>
      <c r="G288" s="11">
        <f t="shared" si="59"/>
        <v>0</v>
      </c>
      <c r="H288" s="50">
        <f t="shared" si="59"/>
        <v>15371.62</v>
      </c>
      <c r="I288" s="13">
        <v>0</v>
      </c>
    </row>
    <row r="289" spans="2:9" s="80" customFormat="1" ht="25.5">
      <c r="B289" s="125">
        <v>372</v>
      </c>
      <c r="C289" s="125"/>
      <c r="D289" s="125"/>
      <c r="E289" s="8" t="s">
        <v>17</v>
      </c>
      <c r="F289" s="11">
        <f t="shared" si="59"/>
        <v>0</v>
      </c>
      <c r="G289" s="11">
        <f t="shared" si="59"/>
        <v>0</v>
      </c>
      <c r="H289" s="50">
        <f t="shared" si="59"/>
        <v>15371.62</v>
      </c>
      <c r="I289" s="13">
        <v>0</v>
      </c>
    </row>
    <row r="290" spans="2:9" s="80" customFormat="1" ht="25.5">
      <c r="B290" s="125">
        <v>3721</v>
      </c>
      <c r="C290" s="125"/>
      <c r="D290" s="125"/>
      <c r="E290" s="8" t="s">
        <v>17</v>
      </c>
      <c r="F290" s="11">
        <v>0</v>
      </c>
      <c r="G290" s="11">
        <v>0</v>
      </c>
      <c r="H290" s="13">
        <v>15371.62</v>
      </c>
      <c r="I290" s="13">
        <v>0</v>
      </c>
    </row>
    <row r="291" spans="2:9" s="80" customFormat="1">
      <c r="B291" s="125">
        <v>38</v>
      </c>
      <c r="C291" s="125"/>
      <c r="D291" s="125"/>
      <c r="E291" s="8" t="s">
        <v>10</v>
      </c>
      <c r="F291" s="11">
        <f t="shared" ref="F291:H291" si="60">SUM(F292)</f>
        <v>0</v>
      </c>
      <c r="G291" s="11">
        <f t="shared" si="60"/>
        <v>0</v>
      </c>
      <c r="H291" s="50">
        <f t="shared" si="60"/>
        <v>29274.79</v>
      </c>
      <c r="I291" s="13">
        <v>0</v>
      </c>
    </row>
    <row r="292" spans="2:9" s="80" customFormat="1">
      <c r="B292" s="125">
        <v>383</v>
      </c>
      <c r="C292" s="125"/>
      <c r="D292" s="125"/>
      <c r="E292" s="8" t="s">
        <v>9</v>
      </c>
      <c r="F292" s="11">
        <f>SUM(F293:F295)</f>
        <v>0</v>
      </c>
      <c r="G292" s="11">
        <f>SUM(G293:G295)</f>
        <v>0</v>
      </c>
      <c r="H292" s="50">
        <f>SUM(H293:H295)</f>
        <v>29274.79</v>
      </c>
      <c r="I292" s="13">
        <v>0</v>
      </c>
    </row>
    <row r="293" spans="2:9" s="80" customFormat="1">
      <c r="B293" s="125">
        <v>3831</v>
      </c>
      <c r="C293" s="125"/>
      <c r="D293" s="125"/>
      <c r="E293" s="8" t="s">
        <v>79</v>
      </c>
      <c r="F293" s="11">
        <v>0</v>
      </c>
      <c r="G293" s="11">
        <v>0</v>
      </c>
      <c r="H293" s="50">
        <v>22436.66</v>
      </c>
      <c r="I293" s="13">
        <v>0</v>
      </c>
    </row>
    <row r="294" spans="2:9" s="80" customFormat="1">
      <c r="B294" s="125">
        <v>3833</v>
      </c>
      <c r="C294" s="125"/>
      <c r="D294" s="125"/>
      <c r="E294" s="8" t="s">
        <v>80</v>
      </c>
      <c r="F294" s="11">
        <v>0</v>
      </c>
      <c r="G294" s="11">
        <v>0</v>
      </c>
      <c r="H294" s="13">
        <v>5501.47</v>
      </c>
      <c r="I294" s="13">
        <v>0</v>
      </c>
    </row>
    <row r="295" spans="2:9" s="80" customFormat="1">
      <c r="B295" s="125">
        <v>3834</v>
      </c>
      <c r="C295" s="125"/>
      <c r="D295" s="125"/>
      <c r="E295" s="8" t="s">
        <v>81</v>
      </c>
      <c r="F295" s="11">
        <v>0</v>
      </c>
      <c r="G295" s="11">
        <v>0</v>
      </c>
      <c r="H295" s="13">
        <v>1336.66</v>
      </c>
      <c r="I295" s="13">
        <v>0</v>
      </c>
    </row>
    <row r="296" spans="2:9" s="80" customFormat="1">
      <c r="B296" s="126">
        <v>52</v>
      </c>
      <c r="C296" s="126"/>
      <c r="D296" s="126"/>
      <c r="E296" s="79" t="s">
        <v>192</v>
      </c>
      <c r="F296" s="82">
        <f>SUM(F297+F305+F326+F331+F322)</f>
        <v>0</v>
      </c>
      <c r="G296" s="82">
        <f t="shared" ref="G296:H296" si="61">SUM(G297+G305+G326+G331+G322)</f>
        <v>0</v>
      </c>
      <c r="H296" s="83">
        <f t="shared" si="61"/>
        <v>1967.38</v>
      </c>
      <c r="I296" s="41">
        <v>0</v>
      </c>
    </row>
    <row r="297" spans="2:9" s="80" customFormat="1">
      <c r="B297" s="125">
        <v>31</v>
      </c>
      <c r="C297" s="125"/>
      <c r="D297" s="125"/>
      <c r="E297" s="8" t="s">
        <v>0</v>
      </c>
      <c r="F297" s="11">
        <f t="shared" ref="F297" si="62">SUM(F298+F301+F303)</f>
        <v>0</v>
      </c>
      <c r="G297" s="11">
        <f t="shared" ref="G297:H297" si="63">SUM(G298+G301+G303)</f>
        <v>0</v>
      </c>
      <c r="H297" s="50">
        <f t="shared" si="63"/>
        <v>1517.38</v>
      </c>
      <c r="I297" s="13">
        <v>0</v>
      </c>
    </row>
    <row r="298" spans="2:9" s="80" customFormat="1">
      <c r="B298" s="125">
        <v>311</v>
      </c>
      <c r="C298" s="125"/>
      <c r="D298" s="125"/>
      <c r="E298" s="8" t="s">
        <v>40</v>
      </c>
      <c r="F298" s="11">
        <f>SUM(F299:F300)</f>
        <v>0</v>
      </c>
      <c r="G298" s="11">
        <f>SUM(G299:G300)</f>
        <v>0</v>
      </c>
      <c r="H298" s="50">
        <f>SUM(H299:H300)</f>
        <v>1517.38</v>
      </c>
      <c r="I298" s="13">
        <v>0</v>
      </c>
    </row>
    <row r="299" spans="2:9" s="80" customFormat="1">
      <c r="B299" s="125">
        <v>3111</v>
      </c>
      <c r="C299" s="125"/>
      <c r="D299" s="125"/>
      <c r="E299" s="8" t="s">
        <v>65</v>
      </c>
      <c r="F299" s="11">
        <v>0</v>
      </c>
      <c r="G299" s="11">
        <v>0</v>
      </c>
      <c r="H299" s="13">
        <v>1517.38</v>
      </c>
      <c r="I299" s="13">
        <v>0</v>
      </c>
    </row>
    <row r="300" spans="2:9" s="80" customFormat="1">
      <c r="B300" s="125">
        <v>3114</v>
      </c>
      <c r="C300" s="125"/>
      <c r="D300" s="125"/>
      <c r="E300" s="8" t="s">
        <v>83</v>
      </c>
      <c r="F300" s="11">
        <v>0</v>
      </c>
      <c r="G300" s="11">
        <v>0</v>
      </c>
      <c r="H300" s="50">
        <v>0</v>
      </c>
      <c r="I300" s="13">
        <v>0</v>
      </c>
    </row>
    <row r="301" spans="2:9" s="80" customFormat="1">
      <c r="B301" s="125">
        <v>312</v>
      </c>
      <c r="C301" s="125"/>
      <c r="D301" s="125"/>
      <c r="E301" s="8" t="s">
        <v>13</v>
      </c>
      <c r="F301" s="11">
        <f t="shared" ref="F301:H301" si="64">SUM(F302)</f>
        <v>0</v>
      </c>
      <c r="G301" s="11">
        <f t="shared" si="64"/>
        <v>0</v>
      </c>
      <c r="H301" s="50">
        <f t="shared" si="64"/>
        <v>0</v>
      </c>
      <c r="I301" s="13">
        <v>0</v>
      </c>
    </row>
    <row r="302" spans="2:9" s="80" customFormat="1">
      <c r="B302" s="125">
        <v>3121</v>
      </c>
      <c r="C302" s="125"/>
      <c r="D302" s="125"/>
      <c r="E302" s="8" t="s">
        <v>13</v>
      </c>
      <c r="F302" s="11">
        <v>0</v>
      </c>
      <c r="G302" s="11">
        <v>0</v>
      </c>
      <c r="H302" s="13">
        <v>0</v>
      </c>
      <c r="I302" s="13">
        <v>0</v>
      </c>
    </row>
    <row r="303" spans="2:9" s="80" customFormat="1">
      <c r="B303" s="125">
        <v>313</v>
      </c>
      <c r="C303" s="125"/>
      <c r="D303" s="125"/>
      <c r="E303" s="8" t="s">
        <v>1</v>
      </c>
      <c r="F303" s="11">
        <f t="shared" ref="F303:H303" si="65">SUM(F304)</f>
        <v>0</v>
      </c>
      <c r="G303" s="11">
        <f t="shared" si="65"/>
        <v>0</v>
      </c>
      <c r="H303" s="50">
        <f t="shared" si="65"/>
        <v>0</v>
      </c>
      <c r="I303" s="13">
        <v>0</v>
      </c>
    </row>
    <row r="304" spans="2:9" s="80" customFormat="1" ht="25.5">
      <c r="B304" s="125">
        <v>3132</v>
      </c>
      <c r="C304" s="125"/>
      <c r="D304" s="125"/>
      <c r="E304" s="8" t="s">
        <v>171</v>
      </c>
      <c r="F304" s="11">
        <v>0</v>
      </c>
      <c r="G304" s="11">
        <v>0</v>
      </c>
      <c r="H304" s="13">
        <v>0</v>
      </c>
      <c r="I304" s="13">
        <v>0</v>
      </c>
    </row>
    <row r="305" spans="2:9" s="80" customFormat="1">
      <c r="B305" s="125">
        <v>32</v>
      </c>
      <c r="C305" s="125"/>
      <c r="D305" s="125"/>
      <c r="E305" s="8" t="s">
        <v>2</v>
      </c>
      <c r="F305" s="11">
        <f>SUM(F306+F310+F317+F319+F314)</f>
        <v>0</v>
      </c>
      <c r="G305" s="11">
        <f>SUM(G306+G310+G317+G319+G314)</f>
        <v>0</v>
      </c>
      <c r="H305" s="50">
        <f>SUM(H306+H310+H317+H319+H314)</f>
        <v>450</v>
      </c>
      <c r="I305" s="13">
        <v>0</v>
      </c>
    </row>
    <row r="306" spans="2:9" s="80" customFormat="1">
      <c r="B306" s="125">
        <v>321</v>
      </c>
      <c r="C306" s="125"/>
      <c r="D306" s="125"/>
      <c r="E306" s="8" t="s">
        <v>3</v>
      </c>
      <c r="F306" s="11">
        <f>SUM(F307:F309)</f>
        <v>0</v>
      </c>
      <c r="G306" s="11">
        <f t="shared" ref="G306:H306" si="66">SUM(G307:G309)</f>
        <v>0</v>
      </c>
      <c r="H306" s="50">
        <f t="shared" si="66"/>
        <v>0</v>
      </c>
      <c r="I306" s="13">
        <v>0</v>
      </c>
    </row>
    <row r="307" spans="2:9" s="80" customFormat="1">
      <c r="B307" s="125">
        <v>3211</v>
      </c>
      <c r="C307" s="125"/>
      <c r="D307" s="125"/>
      <c r="E307" s="8" t="s">
        <v>66</v>
      </c>
      <c r="F307" s="11">
        <v>0</v>
      </c>
      <c r="G307" s="11">
        <v>0</v>
      </c>
      <c r="H307" s="50">
        <v>0</v>
      </c>
      <c r="I307" s="13">
        <v>0</v>
      </c>
    </row>
    <row r="308" spans="2:9" s="80" customFormat="1" ht="25.5">
      <c r="B308" s="125">
        <v>3212</v>
      </c>
      <c r="C308" s="125"/>
      <c r="D308" s="125"/>
      <c r="E308" s="8" t="s">
        <v>173</v>
      </c>
      <c r="F308" s="11">
        <v>0</v>
      </c>
      <c r="G308" s="11">
        <v>0</v>
      </c>
      <c r="H308" s="13">
        <v>0</v>
      </c>
      <c r="I308" s="13">
        <v>0</v>
      </c>
    </row>
    <row r="309" spans="2:9" s="80" customFormat="1">
      <c r="B309" s="125">
        <v>3213</v>
      </c>
      <c r="C309" s="125"/>
      <c r="D309" s="125"/>
      <c r="E309" s="8" t="s">
        <v>67</v>
      </c>
      <c r="F309" s="11">
        <v>0</v>
      </c>
      <c r="G309" s="11">
        <v>0</v>
      </c>
      <c r="H309" s="13">
        <v>0</v>
      </c>
      <c r="I309" s="13">
        <v>0</v>
      </c>
    </row>
    <row r="310" spans="2:9" s="80" customFormat="1">
      <c r="B310" s="125">
        <v>322</v>
      </c>
      <c r="C310" s="125"/>
      <c r="D310" s="125"/>
      <c r="E310" s="8" t="s">
        <v>4</v>
      </c>
      <c r="F310" s="12">
        <f>SUM(F311:F313)</f>
        <v>0</v>
      </c>
      <c r="G310" s="12">
        <f t="shared" ref="G310:H310" si="67">SUM(G311:G313)</f>
        <v>0</v>
      </c>
      <c r="H310" s="13">
        <f t="shared" si="67"/>
        <v>0</v>
      </c>
      <c r="I310" s="13">
        <v>0</v>
      </c>
    </row>
    <row r="311" spans="2:9" s="80" customFormat="1">
      <c r="B311" s="125">
        <v>3222</v>
      </c>
      <c r="C311" s="125"/>
      <c r="D311" s="125"/>
      <c r="E311" s="8" t="s">
        <v>68</v>
      </c>
      <c r="F311" s="12">
        <v>0</v>
      </c>
      <c r="G311" s="12">
        <v>0</v>
      </c>
      <c r="H311" s="13">
        <v>0</v>
      </c>
      <c r="I311" s="13">
        <v>0</v>
      </c>
    </row>
    <row r="312" spans="2:9" s="80" customFormat="1" ht="25.5">
      <c r="B312" s="125">
        <v>3224</v>
      </c>
      <c r="C312" s="125"/>
      <c r="D312" s="125"/>
      <c r="E312" s="8" t="s">
        <v>174</v>
      </c>
      <c r="F312" s="12">
        <v>0</v>
      </c>
      <c r="G312" s="12">
        <v>0</v>
      </c>
      <c r="H312" s="13">
        <v>0</v>
      </c>
      <c r="I312" s="13">
        <v>0</v>
      </c>
    </row>
    <row r="313" spans="2:9" s="80" customFormat="1">
      <c r="B313" s="125">
        <v>3225</v>
      </c>
      <c r="C313" s="125"/>
      <c r="D313" s="125"/>
      <c r="E313" s="8" t="s">
        <v>175</v>
      </c>
      <c r="F313" s="12">
        <v>0</v>
      </c>
      <c r="G313" s="12">
        <v>0</v>
      </c>
      <c r="H313" s="13">
        <v>0</v>
      </c>
      <c r="I313" s="13">
        <v>0</v>
      </c>
    </row>
    <row r="314" spans="2:9" s="80" customFormat="1">
      <c r="B314" s="125">
        <v>323</v>
      </c>
      <c r="C314" s="125"/>
      <c r="D314" s="125"/>
      <c r="E314" s="8" t="s">
        <v>5</v>
      </c>
      <c r="F314" s="12">
        <f>SUM(F315:F316)</f>
        <v>0</v>
      </c>
      <c r="G314" s="12">
        <f t="shared" ref="G314:H314" si="68">SUM(G315:G316)</f>
        <v>0</v>
      </c>
      <c r="H314" s="13">
        <f t="shared" si="68"/>
        <v>450</v>
      </c>
      <c r="I314" s="13">
        <v>0</v>
      </c>
    </row>
    <row r="315" spans="2:9" s="80" customFormat="1">
      <c r="B315" s="125">
        <v>3237</v>
      </c>
      <c r="C315" s="125"/>
      <c r="D315" s="125"/>
      <c r="E315" s="8" t="s">
        <v>64</v>
      </c>
      <c r="F315" s="12">
        <v>0</v>
      </c>
      <c r="G315" s="12">
        <v>0</v>
      </c>
      <c r="H315" s="13">
        <v>0</v>
      </c>
      <c r="I315" s="13">
        <v>0</v>
      </c>
    </row>
    <row r="316" spans="2:9" s="80" customFormat="1">
      <c r="B316" s="125">
        <v>3239</v>
      </c>
      <c r="C316" s="125"/>
      <c r="D316" s="125"/>
      <c r="E316" s="8" t="s">
        <v>73</v>
      </c>
      <c r="F316" s="12">
        <v>0</v>
      </c>
      <c r="G316" s="12">
        <v>0</v>
      </c>
      <c r="H316" s="13">
        <v>450</v>
      </c>
      <c r="I316" s="13">
        <v>0</v>
      </c>
    </row>
    <row r="317" spans="2:9" s="80" customFormat="1" ht="25.5">
      <c r="B317" s="125">
        <v>324</v>
      </c>
      <c r="C317" s="125"/>
      <c r="D317" s="125"/>
      <c r="E317" s="8" t="s">
        <v>15</v>
      </c>
      <c r="F317" s="12">
        <f t="shared" ref="F317:H317" si="69">SUM(F318)</f>
        <v>0</v>
      </c>
      <c r="G317" s="12">
        <f t="shared" si="69"/>
        <v>0</v>
      </c>
      <c r="H317" s="13">
        <f t="shared" si="69"/>
        <v>0</v>
      </c>
      <c r="I317" s="13">
        <v>0</v>
      </c>
    </row>
    <row r="318" spans="2:9" s="80" customFormat="1" ht="25.5">
      <c r="B318" s="125">
        <v>3241</v>
      </c>
      <c r="C318" s="125"/>
      <c r="D318" s="125"/>
      <c r="E318" s="8" t="s">
        <v>15</v>
      </c>
      <c r="F318" s="12">
        <v>0</v>
      </c>
      <c r="G318" s="12">
        <v>0</v>
      </c>
      <c r="H318" s="13">
        <v>0</v>
      </c>
      <c r="I318" s="13">
        <v>0</v>
      </c>
    </row>
    <row r="319" spans="2:9" s="80" customFormat="1">
      <c r="B319" s="125">
        <v>329</v>
      </c>
      <c r="C319" s="125"/>
      <c r="D319" s="125"/>
      <c r="E319" s="8" t="s">
        <v>6</v>
      </c>
      <c r="F319" s="12">
        <f>SUM(F320:F321)</f>
        <v>0</v>
      </c>
      <c r="G319" s="12">
        <f t="shared" ref="G319:H319" si="70">SUM(G320:G321)</f>
        <v>0</v>
      </c>
      <c r="H319" s="13">
        <f t="shared" si="70"/>
        <v>0</v>
      </c>
      <c r="I319" s="13">
        <v>0</v>
      </c>
    </row>
    <row r="320" spans="2:9" s="80" customFormat="1">
      <c r="B320" s="125">
        <v>3293</v>
      </c>
      <c r="C320" s="125"/>
      <c r="D320" s="125"/>
      <c r="E320" s="8" t="s">
        <v>74</v>
      </c>
      <c r="F320" s="12">
        <v>0</v>
      </c>
      <c r="G320" s="12">
        <v>0</v>
      </c>
      <c r="H320" s="13">
        <v>0</v>
      </c>
      <c r="I320" s="13">
        <v>0</v>
      </c>
    </row>
    <row r="321" spans="2:9" s="80" customFormat="1">
      <c r="B321" s="125">
        <v>3299</v>
      </c>
      <c r="C321" s="125"/>
      <c r="D321" s="125"/>
      <c r="E321" s="8" t="s">
        <v>6</v>
      </c>
      <c r="F321" s="12">
        <v>0</v>
      </c>
      <c r="G321" s="12">
        <v>0</v>
      </c>
      <c r="H321" s="13">
        <v>0</v>
      </c>
      <c r="I321" s="13">
        <v>0</v>
      </c>
    </row>
    <row r="322" spans="2:9" s="80" customFormat="1" ht="25.5">
      <c r="B322" s="125">
        <v>36</v>
      </c>
      <c r="C322" s="125"/>
      <c r="D322" s="125"/>
      <c r="E322" s="85" t="s">
        <v>214</v>
      </c>
      <c r="F322" s="12">
        <f>F323</f>
        <v>0</v>
      </c>
      <c r="G322" s="12">
        <f t="shared" ref="G322:H322" si="71">G323</f>
        <v>0</v>
      </c>
      <c r="H322" s="13">
        <f t="shared" si="71"/>
        <v>0</v>
      </c>
      <c r="I322" s="13">
        <v>0</v>
      </c>
    </row>
    <row r="323" spans="2:9" s="80" customFormat="1" ht="25.5">
      <c r="B323" s="125">
        <v>362</v>
      </c>
      <c r="C323" s="125"/>
      <c r="D323" s="125"/>
      <c r="E323" s="8" t="s">
        <v>215</v>
      </c>
      <c r="F323" s="12">
        <f>SUM(F324:F325)</f>
        <v>0</v>
      </c>
      <c r="G323" s="12">
        <f t="shared" ref="G323:H323" si="72">SUM(G324:G325)</f>
        <v>0</v>
      </c>
      <c r="H323" s="13">
        <f t="shared" si="72"/>
        <v>0</v>
      </c>
      <c r="I323" s="13">
        <v>0</v>
      </c>
    </row>
    <row r="324" spans="2:9" s="80" customFormat="1" ht="38.25">
      <c r="B324" s="125">
        <v>3621</v>
      </c>
      <c r="C324" s="125"/>
      <c r="D324" s="125"/>
      <c r="E324" s="8" t="s">
        <v>216</v>
      </c>
      <c r="F324" s="12">
        <v>0</v>
      </c>
      <c r="G324" s="12">
        <v>0</v>
      </c>
      <c r="H324" s="13">
        <v>0</v>
      </c>
      <c r="I324" s="13">
        <v>0</v>
      </c>
    </row>
    <row r="325" spans="2:9" s="80" customFormat="1" ht="38.25">
      <c r="B325" s="125">
        <v>3622</v>
      </c>
      <c r="C325" s="125"/>
      <c r="D325" s="125"/>
      <c r="E325" s="8" t="s">
        <v>217</v>
      </c>
      <c r="F325" s="12">
        <v>0</v>
      </c>
      <c r="G325" s="12">
        <v>0</v>
      </c>
      <c r="H325" s="13">
        <v>0</v>
      </c>
      <c r="I325" s="13">
        <v>0</v>
      </c>
    </row>
    <row r="326" spans="2:9" s="80" customFormat="1" ht="25.5">
      <c r="B326" s="125">
        <v>42</v>
      </c>
      <c r="C326" s="125"/>
      <c r="D326" s="125"/>
      <c r="E326" s="8" t="s">
        <v>31</v>
      </c>
      <c r="F326" s="12">
        <f>SUM(F327)</f>
        <v>0</v>
      </c>
      <c r="G326" s="12">
        <f>SUM(G327)</f>
        <v>0</v>
      </c>
      <c r="H326" s="13">
        <f>SUM(H327)</f>
        <v>0</v>
      </c>
      <c r="I326" s="13">
        <v>0</v>
      </c>
    </row>
    <row r="327" spans="2:9" s="80" customFormat="1">
      <c r="B327" s="125">
        <v>422</v>
      </c>
      <c r="C327" s="125"/>
      <c r="D327" s="125"/>
      <c r="E327" s="8" t="s">
        <v>8</v>
      </c>
      <c r="F327" s="12">
        <f>SUM(F328:F330)</f>
        <v>0</v>
      </c>
      <c r="G327" s="12">
        <f t="shared" ref="G327:H327" si="73">SUM(G328:G330)</f>
        <v>0</v>
      </c>
      <c r="H327" s="13">
        <f t="shared" si="73"/>
        <v>0</v>
      </c>
      <c r="I327" s="13">
        <v>0</v>
      </c>
    </row>
    <row r="328" spans="2:9" s="80" customFormat="1">
      <c r="B328" s="125">
        <v>4221</v>
      </c>
      <c r="C328" s="125"/>
      <c r="D328" s="125"/>
      <c r="E328" s="8" t="s">
        <v>195</v>
      </c>
      <c r="F328" s="12">
        <v>0</v>
      </c>
      <c r="G328" s="12">
        <v>0</v>
      </c>
      <c r="H328" s="13">
        <v>0</v>
      </c>
      <c r="I328" s="13">
        <v>0</v>
      </c>
    </row>
    <row r="329" spans="2:9" s="80" customFormat="1">
      <c r="B329" s="125">
        <v>4224</v>
      </c>
      <c r="C329" s="125"/>
      <c r="D329" s="125"/>
      <c r="E329" s="8" t="s">
        <v>94</v>
      </c>
      <c r="F329" s="12">
        <v>0</v>
      </c>
      <c r="G329" s="12">
        <v>0</v>
      </c>
      <c r="H329" s="13">
        <v>0</v>
      </c>
      <c r="I329" s="13">
        <v>0</v>
      </c>
    </row>
    <row r="330" spans="2:9" s="80" customFormat="1" ht="25.5">
      <c r="B330" s="125">
        <v>4227</v>
      </c>
      <c r="C330" s="125"/>
      <c r="D330" s="125"/>
      <c r="E330" s="8" t="s">
        <v>182</v>
      </c>
      <c r="F330" s="11">
        <v>0</v>
      </c>
      <c r="G330" s="11">
        <v>0</v>
      </c>
      <c r="H330" s="50">
        <v>0</v>
      </c>
      <c r="I330" s="13">
        <v>0</v>
      </c>
    </row>
    <row r="331" spans="2:9" s="80" customFormat="1" ht="25.5">
      <c r="B331" s="125">
        <v>45</v>
      </c>
      <c r="C331" s="125"/>
      <c r="D331" s="125"/>
      <c r="E331" s="8" t="s">
        <v>14</v>
      </c>
      <c r="F331" s="11">
        <f t="shared" ref="F331:H332" si="74">F332</f>
        <v>0</v>
      </c>
      <c r="G331" s="11">
        <f t="shared" si="74"/>
        <v>0</v>
      </c>
      <c r="H331" s="50">
        <f t="shared" si="74"/>
        <v>0</v>
      </c>
      <c r="I331" s="13">
        <v>0</v>
      </c>
    </row>
    <row r="332" spans="2:9" s="80" customFormat="1" ht="25.5">
      <c r="B332" s="125">
        <v>451</v>
      </c>
      <c r="C332" s="125"/>
      <c r="D332" s="125"/>
      <c r="E332" s="8" t="s">
        <v>11</v>
      </c>
      <c r="F332" s="11">
        <f t="shared" si="74"/>
        <v>0</v>
      </c>
      <c r="G332" s="11">
        <f t="shared" si="74"/>
        <v>0</v>
      </c>
      <c r="H332" s="50">
        <f t="shared" si="74"/>
        <v>0</v>
      </c>
      <c r="I332" s="13">
        <v>0</v>
      </c>
    </row>
    <row r="333" spans="2:9" s="80" customFormat="1" ht="25.5">
      <c r="B333" s="125">
        <v>4511</v>
      </c>
      <c r="C333" s="125"/>
      <c r="D333" s="125"/>
      <c r="E333" s="8" t="s">
        <v>11</v>
      </c>
      <c r="F333" s="11">
        <v>0</v>
      </c>
      <c r="G333" s="11">
        <v>0</v>
      </c>
      <c r="H333" s="13">
        <v>0</v>
      </c>
      <c r="I333" s="13">
        <v>0</v>
      </c>
    </row>
    <row r="334" spans="2:9" s="80" customFormat="1">
      <c r="B334" s="126">
        <v>61</v>
      </c>
      <c r="C334" s="126"/>
      <c r="D334" s="126"/>
      <c r="E334" s="79" t="s">
        <v>38</v>
      </c>
      <c r="F334" s="82">
        <f>SUM(F335+F342+F360)</f>
        <v>317000</v>
      </c>
      <c r="G334" s="82">
        <f>SUM(G335+G342+G360)</f>
        <v>317000</v>
      </c>
      <c r="H334" s="83">
        <f>SUM(H335+H342+H360)</f>
        <v>50136.23</v>
      </c>
      <c r="I334" s="41">
        <f t="shared" ref="I296:I351" si="75">(H334/G334)*100</f>
        <v>15.815845425867508</v>
      </c>
    </row>
    <row r="335" spans="2:9" s="80" customFormat="1">
      <c r="B335" s="125">
        <v>31</v>
      </c>
      <c r="C335" s="125"/>
      <c r="D335" s="125"/>
      <c r="E335" s="8" t="s">
        <v>0</v>
      </c>
      <c r="F335" s="11">
        <f t="shared" ref="F335" si="76">SUM(F336+F338+F340)</f>
        <v>0</v>
      </c>
      <c r="G335" s="11">
        <f t="shared" ref="G335:H335" si="77">SUM(G336+G338+G340)</f>
        <v>0</v>
      </c>
      <c r="H335" s="50">
        <f t="shared" si="77"/>
        <v>0</v>
      </c>
      <c r="I335" s="13">
        <v>0</v>
      </c>
    </row>
    <row r="336" spans="2:9" s="80" customFormat="1">
      <c r="B336" s="125">
        <v>311</v>
      </c>
      <c r="C336" s="125"/>
      <c r="D336" s="125"/>
      <c r="E336" s="8" t="s">
        <v>40</v>
      </c>
      <c r="F336" s="11">
        <f t="shared" ref="F336:H336" si="78">SUM(F337)</f>
        <v>0</v>
      </c>
      <c r="G336" s="11">
        <f t="shared" si="78"/>
        <v>0</v>
      </c>
      <c r="H336" s="50">
        <f t="shared" si="78"/>
        <v>0</v>
      </c>
      <c r="I336" s="13">
        <v>0</v>
      </c>
    </row>
    <row r="337" spans="2:9" s="80" customFormat="1">
      <c r="B337" s="125">
        <v>3111</v>
      </c>
      <c r="C337" s="125"/>
      <c r="D337" s="125"/>
      <c r="E337" s="8" t="s">
        <v>65</v>
      </c>
      <c r="F337" s="11">
        <v>0</v>
      </c>
      <c r="G337" s="11">
        <v>0</v>
      </c>
      <c r="H337" s="13">
        <v>0</v>
      </c>
      <c r="I337" s="13">
        <v>0</v>
      </c>
    </row>
    <row r="338" spans="2:9" s="80" customFormat="1">
      <c r="B338" s="125">
        <v>312</v>
      </c>
      <c r="C338" s="125"/>
      <c r="D338" s="125"/>
      <c r="E338" s="8" t="s">
        <v>13</v>
      </c>
      <c r="F338" s="11">
        <f t="shared" ref="F338:H338" si="79">SUM(F339)</f>
        <v>0</v>
      </c>
      <c r="G338" s="11">
        <f t="shared" si="79"/>
        <v>0</v>
      </c>
      <c r="H338" s="50">
        <f t="shared" si="79"/>
        <v>0</v>
      </c>
      <c r="I338" s="13">
        <v>0</v>
      </c>
    </row>
    <row r="339" spans="2:9" s="80" customFormat="1">
      <c r="B339" s="125">
        <v>3121</v>
      </c>
      <c r="C339" s="125"/>
      <c r="D339" s="125"/>
      <c r="E339" s="8" t="s">
        <v>13</v>
      </c>
      <c r="F339" s="11">
        <v>0</v>
      </c>
      <c r="G339" s="11">
        <v>0</v>
      </c>
      <c r="H339" s="13">
        <v>0</v>
      </c>
      <c r="I339" s="13">
        <v>0</v>
      </c>
    </row>
    <row r="340" spans="2:9" s="80" customFormat="1">
      <c r="B340" s="125">
        <v>313</v>
      </c>
      <c r="C340" s="125"/>
      <c r="D340" s="125"/>
      <c r="E340" s="8" t="s">
        <v>1</v>
      </c>
      <c r="F340" s="11">
        <f t="shared" ref="F340:H340" si="80">SUM(F341)</f>
        <v>0</v>
      </c>
      <c r="G340" s="11">
        <f t="shared" si="80"/>
        <v>0</v>
      </c>
      <c r="H340" s="50">
        <f t="shared" si="80"/>
        <v>0</v>
      </c>
      <c r="I340" s="13">
        <v>0</v>
      </c>
    </row>
    <row r="341" spans="2:9" s="80" customFormat="1" ht="25.5">
      <c r="B341" s="125">
        <v>3132</v>
      </c>
      <c r="C341" s="125"/>
      <c r="D341" s="125"/>
      <c r="E341" s="8" t="s">
        <v>171</v>
      </c>
      <c r="F341" s="11">
        <v>0</v>
      </c>
      <c r="G341" s="11">
        <v>0</v>
      </c>
      <c r="H341" s="13">
        <v>0</v>
      </c>
      <c r="I341" s="13">
        <v>0</v>
      </c>
    </row>
    <row r="342" spans="2:9" s="80" customFormat="1">
      <c r="B342" s="125">
        <v>32</v>
      </c>
      <c r="C342" s="125"/>
      <c r="D342" s="125"/>
      <c r="E342" s="8" t="s">
        <v>2</v>
      </c>
      <c r="F342" s="11">
        <f>SUM(F343+F347+F351+F358)</f>
        <v>48000</v>
      </c>
      <c r="G342" s="11">
        <f>SUM(G343+G347+G351+G358)</f>
        <v>48000</v>
      </c>
      <c r="H342" s="50">
        <f>SUM(H343+H347+H351+H358)</f>
        <v>50136.23</v>
      </c>
      <c r="I342" s="13">
        <f t="shared" si="75"/>
        <v>104.45047916666668</v>
      </c>
    </row>
    <row r="343" spans="2:9" s="80" customFormat="1">
      <c r="B343" s="125">
        <v>321</v>
      </c>
      <c r="C343" s="125"/>
      <c r="D343" s="125"/>
      <c r="E343" s="8" t="s">
        <v>3</v>
      </c>
      <c r="F343" s="11">
        <f t="shared" ref="F343" si="81">SUM(F344:F346)</f>
        <v>30000</v>
      </c>
      <c r="G343" s="11">
        <f t="shared" ref="G343:H343" si="82">SUM(G344:G346)</f>
        <v>30000</v>
      </c>
      <c r="H343" s="50">
        <f t="shared" si="82"/>
        <v>45099.460000000006</v>
      </c>
      <c r="I343" s="13">
        <f t="shared" si="75"/>
        <v>150.33153333333337</v>
      </c>
    </row>
    <row r="344" spans="2:9" s="80" customFormat="1">
      <c r="B344" s="125">
        <v>3211</v>
      </c>
      <c r="C344" s="125"/>
      <c r="D344" s="125"/>
      <c r="E344" s="8" t="s">
        <v>66</v>
      </c>
      <c r="F344" s="11">
        <v>15000</v>
      </c>
      <c r="G344" s="11">
        <v>15000</v>
      </c>
      <c r="H344" s="13">
        <v>22970.720000000001</v>
      </c>
      <c r="I344" s="13">
        <f t="shared" si="75"/>
        <v>153.13813333333334</v>
      </c>
    </row>
    <row r="345" spans="2:9" s="80" customFormat="1" ht="25.5">
      <c r="B345" s="125">
        <v>3212</v>
      </c>
      <c r="C345" s="125"/>
      <c r="D345" s="125"/>
      <c r="E345" s="8" t="s">
        <v>173</v>
      </c>
      <c r="F345" s="11">
        <v>0</v>
      </c>
      <c r="G345" s="11">
        <v>0</v>
      </c>
      <c r="H345" s="13">
        <v>0</v>
      </c>
      <c r="I345" s="13">
        <v>0</v>
      </c>
    </row>
    <row r="346" spans="2:9" s="80" customFormat="1">
      <c r="B346" s="125">
        <v>3213</v>
      </c>
      <c r="C346" s="125"/>
      <c r="D346" s="125"/>
      <c r="E346" s="8" t="s">
        <v>67</v>
      </c>
      <c r="F346" s="11">
        <v>15000</v>
      </c>
      <c r="G346" s="11">
        <v>15000</v>
      </c>
      <c r="H346" s="13">
        <v>22128.74</v>
      </c>
      <c r="I346" s="13">
        <f t="shared" si="75"/>
        <v>147.52493333333334</v>
      </c>
    </row>
    <row r="347" spans="2:9" s="80" customFormat="1">
      <c r="B347" s="125">
        <v>322</v>
      </c>
      <c r="C347" s="125"/>
      <c r="D347" s="125"/>
      <c r="E347" s="8" t="s">
        <v>4</v>
      </c>
      <c r="F347" s="11">
        <f t="shared" ref="F347" si="83">SUM(F348:F350)</f>
        <v>15000</v>
      </c>
      <c r="G347" s="11">
        <f t="shared" ref="G347:H347" si="84">SUM(G348:G350)</f>
        <v>15000</v>
      </c>
      <c r="H347" s="50">
        <f t="shared" si="84"/>
        <v>0</v>
      </c>
      <c r="I347" s="13">
        <f t="shared" si="75"/>
        <v>0</v>
      </c>
    </row>
    <row r="348" spans="2:9" s="80" customFormat="1" ht="25.5">
      <c r="B348" s="125">
        <v>3221</v>
      </c>
      <c r="C348" s="125"/>
      <c r="D348" s="125"/>
      <c r="E348" s="8" t="s">
        <v>97</v>
      </c>
      <c r="F348" s="11">
        <v>0</v>
      </c>
      <c r="G348" s="11">
        <v>0</v>
      </c>
      <c r="H348" s="13">
        <v>0</v>
      </c>
      <c r="I348" s="13">
        <v>0</v>
      </c>
    </row>
    <row r="349" spans="2:9" s="80" customFormat="1">
      <c r="B349" s="125">
        <v>3222</v>
      </c>
      <c r="C349" s="125"/>
      <c r="D349" s="125"/>
      <c r="E349" s="8" t="s">
        <v>68</v>
      </c>
      <c r="F349" s="11">
        <v>0</v>
      </c>
      <c r="G349" s="11">
        <v>0</v>
      </c>
      <c r="H349" s="13">
        <v>0</v>
      </c>
      <c r="I349" s="13">
        <v>0</v>
      </c>
    </row>
    <row r="350" spans="2:9" s="80" customFormat="1">
      <c r="B350" s="125">
        <v>3225</v>
      </c>
      <c r="C350" s="125"/>
      <c r="D350" s="125"/>
      <c r="E350" s="8" t="s">
        <v>175</v>
      </c>
      <c r="F350" s="11">
        <v>15000</v>
      </c>
      <c r="G350" s="11">
        <v>15000</v>
      </c>
      <c r="H350" s="13">
        <v>0</v>
      </c>
      <c r="I350" s="13">
        <f t="shared" si="75"/>
        <v>0</v>
      </c>
    </row>
    <row r="351" spans="2:9" s="80" customFormat="1">
      <c r="B351" s="125">
        <v>323</v>
      </c>
      <c r="C351" s="125"/>
      <c r="D351" s="125"/>
      <c r="E351" s="8" t="s">
        <v>5</v>
      </c>
      <c r="F351" s="11">
        <f>SUM(F352:F357)</f>
        <v>1500</v>
      </c>
      <c r="G351" s="11">
        <f>SUM(G352:G357)</f>
        <v>1500</v>
      </c>
      <c r="H351" s="50">
        <f>SUM(H352:H357)</f>
        <v>3000</v>
      </c>
      <c r="I351" s="13">
        <f t="shared" si="75"/>
        <v>200</v>
      </c>
    </row>
    <row r="352" spans="2:9" s="80" customFormat="1">
      <c r="B352" s="125">
        <v>3231</v>
      </c>
      <c r="C352" s="125"/>
      <c r="D352" s="125"/>
      <c r="E352" s="8" t="s">
        <v>85</v>
      </c>
      <c r="F352" s="11">
        <v>0</v>
      </c>
      <c r="G352" s="11">
        <v>0</v>
      </c>
      <c r="H352" s="13">
        <v>0</v>
      </c>
      <c r="I352" s="13">
        <v>0</v>
      </c>
    </row>
    <row r="353" spans="2:9" s="80" customFormat="1">
      <c r="B353" s="125">
        <v>3232</v>
      </c>
      <c r="C353" s="125"/>
      <c r="D353" s="125"/>
      <c r="E353" s="8" t="s">
        <v>176</v>
      </c>
      <c r="F353" s="11">
        <v>0</v>
      </c>
      <c r="G353" s="11">
        <v>0</v>
      </c>
      <c r="H353" s="13">
        <v>0</v>
      </c>
      <c r="I353" s="13">
        <v>0</v>
      </c>
    </row>
    <row r="354" spans="2:9" s="80" customFormat="1">
      <c r="B354" s="125">
        <v>3235</v>
      </c>
      <c r="C354" s="125"/>
      <c r="D354" s="125"/>
      <c r="E354" s="8" t="s">
        <v>87</v>
      </c>
      <c r="F354" s="11">
        <v>0</v>
      </c>
      <c r="G354" s="11">
        <v>0</v>
      </c>
      <c r="H354" s="13">
        <v>0</v>
      </c>
      <c r="I354" s="13">
        <v>0</v>
      </c>
    </row>
    <row r="355" spans="2:9" s="80" customFormat="1">
      <c r="B355" s="125">
        <v>3237</v>
      </c>
      <c r="C355" s="125"/>
      <c r="D355" s="125"/>
      <c r="E355" s="8" t="s">
        <v>64</v>
      </c>
      <c r="F355" s="11">
        <v>0</v>
      </c>
      <c r="G355" s="11">
        <v>0</v>
      </c>
      <c r="H355" s="13">
        <v>3000</v>
      </c>
      <c r="I355" s="13">
        <v>0</v>
      </c>
    </row>
    <row r="356" spans="2:9" s="80" customFormat="1">
      <c r="B356" s="125">
        <v>3238</v>
      </c>
      <c r="C356" s="125"/>
      <c r="D356" s="125"/>
      <c r="E356" s="8" t="s">
        <v>72</v>
      </c>
      <c r="F356" s="11">
        <v>0</v>
      </c>
      <c r="G356" s="11">
        <v>0</v>
      </c>
      <c r="H356" s="13">
        <v>0</v>
      </c>
      <c r="I356" s="13">
        <v>0</v>
      </c>
    </row>
    <row r="357" spans="2:9" s="80" customFormat="1">
      <c r="B357" s="125">
        <v>3239</v>
      </c>
      <c r="C357" s="125"/>
      <c r="D357" s="125"/>
      <c r="E357" s="8" t="s">
        <v>73</v>
      </c>
      <c r="F357" s="11">
        <v>1500</v>
      </c>
      <c r="G357" s="11">
        <v>1500</v>
      </c>
      <c r="H357" s="13">
        <v>0</v>
      </c>
      <c r="I357" s="13">
        <f t="shared" ref="I357:I387" si="85">(H357/G357)*100</f>
        <v>0</v>
      </c>
    </row>
    <row r="358" spans="2:9" s="80" customFormat="1">
      <c r="B358" s="125">
        <v>329</v>
      </c>
      <c r="C358" s="125"/>
      <c r="D358" s="125"/>
      <c r="E358" s="8" t="s">
        <v>6</v>
      </c>
      <c r="F358" s="11">
        <f t="shared" ref="F358:H358" si="86">SUM(F359)</f>
        <v>1500</v>
      </c>
      <c r="G358" s="11">
        <f t="shared" si="86"/>
        <v>1500</v>
      </c>
      <c r="H358" s="50">
        <f t="shared" si="86"/>
        <v>2036.77</v>
      </c>
      <c r="I358" s="13">
        <f t="shared" si="85"/>
        <v>135.78466666666665</v>
      </c>
    </row>
    <row r="359" spans="2:9" s="80" customFormat="1">
      <c r="B359" s="125">
        <v>3299</v>
      </c>
      <c r="C359" s="125"/>
      <c r="D359" s="125"/>
      <c r="E359" s="8" t="s">
        <v>6</v>
      </c>
      <c r="F359" s="11">
        <v>1500</v>
      </c>
      <c r="G359" s="11">
        <v>1500</v>
      </c>
      <c r="H359" s="13">
        <v>2036.77</v>
      </c>
      <c r="I359" s="13">
        <f t="shared" si="85"/>
        <v>135.78466666666665</v>
      </c>
    </row>
    <row r="360" spans="2:9" s="80" customFormat="1" ht="25.5">
      <c r="B360" s="125">
        <v>42</v>
      </c>
      <c r="C360" s="125"/>
      <c r="D360" s="125"/>
      <c r="E360" s="8" t="s">
        <v>31</v>
      </c>
      <c r="F360" s="11">
        <f>SUM(F361)</f>
        <v>269000</v>
      </c>
      <c r="G360" s="11">
        <f>SUM(G361)</f>
        <v>269000</v>
      </c>
      <c r="H360" s="50">
        <f>SUM(H361)</f>
        <v>0</v>
      </c>
      <c r="I360" s="13">
        <f t="shared" si="85"/>
        <v>0</v>
      </c>
    </row>
    <row r="361" spans="2:9" s="80" customFormat="1">
      <c r="B361" s="125">
        <v>422</v>
      </c>
      <c r="C361" s="125"/>
      <c r="D361" s="125"/>
      <c r="E361" s="8" t="s">
        <v>8</v>
      </c>
      <c r="F361" s="11">
        <f>SUM(F362:F366)</f>
        <v>269000</v>
      </c>
      <c r="G361" s="11">
        <f>SUM(G362:G366)</f>
        <v>269000</v>
      </c>
      <c r="H361" s="50">
        <f>SUM(H362:H366)</f>
        <v>0</v>
      </c>
      <c r="I361" s="13">
        <f t="shared" si="85"/>
        <v>0</v>
      </c>
    </row>
    <row r="362" spans="2:9" s="80" customFormat="1">
      <c r="B362" s="125">
        <v>4221</v>
      </c>
      <c r="C362" s="125"/>
      <c r="D362" s="125"/>
      <c r="E362" s="8" t="s">
        <v>195</v>
      </c>
      <c r="F362" s="11">
        <v>7500</v>
      </c>
      <c r="G362" s="11">
        <v>7500</v>
      </c>
      <c r="H362" s="13">
        <v>0</v>
      </c>
      <c r="I362" s="13">
        <f t="shared" si="85"/>
        <v>0</v>
      </c>
    </row>
    <row r="363" spans="2:9" s="80" customFormat="1">
      <c r="B363" s="125">
        <v>4222</v>
      </c>
      <c r="C363" s="125"/>
      <c r="D363" s="125"/>
      <c r="E363" s="8" t="s">
        <v>92</v>
      </c>
      <c r="F363" s="11">
        <v>10000</v>
      </c>
      <c r="G363" s="11">
        <v>10000</v>
      </c>
      <c r="H363" s="13">
        <v>0</v>
      </c>
      <c r="I363" s="13">
        <f t="shared" si="85"/>
        <v>0</v>
      </c>
    </row>
    <row r="364" spans="2:9" s="80" customFormat="1">
      <c r="B364" s="125">
        <v>4223</v>
      </c>
      <c r="C364" s="125"/>
      <c r="D364" s="125"/>
      <c r="E364" s="8" t="s">
        <v>93</v>
      </c>
      <c r="F364" s="11">
        <v>5000</v>
      </c>
      <c r="G364" s="11">
        <v>5000</v>
      </c>
      <c r="H364" s="13">
        <v>0</v>
      </c>
      <c r="I364" s="13">
        <f t="shared" si="85"/>
        <v>0</v>
      </c>
    </row>
    <row r="365" spans="2:9" s="80" customFormat="1">
      <c r="B365" s="125">
        <v>4224</v>
      </c>
      <c r="C365" s="125"/>
      <c r="D365" s="125"/>
      <c r="E365" s="8" t="s">
        <v>94</v>
      </c>
      <c r="F365" s="11">
        <v>241500</v>
      </c>
      <c r="G365" s="11">
        <v>241500</v>
      </c>
      <c r="H365" s="13">
        <v>0</v>
      </c>
      <c r="I365" s="13">
        <f t="shared" si="85"/>
        <v>0</v>
      </c>
    </row>
    <row r="366" spans="2:9" s="80" customFormat="1" ht="25.5">
      <c r="B366" s="125">
        <v>4227</v>
      </c>
      <c r="C366" s="125"/>
      <c r="D366" s="125"/>
      <c r="E366" s="8" t="s">
        <v>182</v>
      </c>
      <c r="F366" s="11">
        <v>5000</v>
      </c>
      <c r="G366" s="11">
        <v>5000</v>
      </c>
      <c r="H366" s="13">
        <v>0</v>
      </c>
      <c r="I366" s="13">
        <f t="shared" si="85"/>
        <v>0</v>
      </c>
    </row>
    <row r="367" spans="2:9" s="80" customFormat="1" ht="38.25">
      <c r="B367" s="126">
        <v>71</v>
      </c>
      <c r="C367" s="126"/>
      <c r="D367" s="126"/>
      <c r="E367" s="79" t="s">
        <v>101</v>
      </c>
      <c r="F367" s="82">
        <f>SUM(F368,F371)</f>
        <v>3000</v>
      </c>
      <c r="G367" s="82">
        <f>SUM(G368,G371)</f>
        <v>3000</v>
      </c>
      <c r="H367" s="83">
        <f>SUM(H368,H371)</f>
        <v>0</v>
      </c>
      <c r="I367" s="41">
        <f t="shared" si="85"/>
        <v>0</v>
      </c>
    </row>
    <row r="368" spans="2:9" s="80" customFormat="1">
      <c r="B368" s="125">
        <v>32</v>
      </c>
      <c r="C368" s="125"/>
      <c r="D368" s="125"/>
      <c r="E368" s="8" t="s">
        <v>2</v>
      </c>
      <c r="F368" s="11">
        <f t="shared" ref="F368:H368" si="87">SUM(F369)</f>
        <v>0</v>
      </c>
      <c r="G368" s="11">
        <f t="shared" si="87"/>
        <v>0</v>
      </c>
      <c r="H368" s="50">
        <f t="shared" si="87"/>
        <v>0</v>
      </c>
      <c r="I368" s="13">
        <v>0</v>
      </c>
    </row>
    <row r="369" spans="2:9" s="80" customFormat="1">
      <c r="B369" s="125">
        <v>323</v>
      </c>
      <c r="C369" s="125"/>
      <c r="D369" s="125"/>
      <c r="E369" s="8" t="s">
        <v>5</v>
      </c>
      <c r="F369" s="11">
        <f>SUM(F370:F370)</f>
        <v>0</v>
      </c>
      <c r="G369" s="11">
        <f>SUM(G370:G370)</f>
        <v>0</v>
      </c>
      <c r="H369" s="50">
        <f>SUM(H370:H370)</f>
        <v>0</v>
      </c>
      <c r="I369" s="13">
        <v>0</v>
      </c>
    </row>
    <row r="370" spans="2:9" s="80" customFormat="1">
      <c r="B370" s="125">
        <v>3232</v>
      </c>
      <c r="C370" s="125"/>
      <c r="D370" s="125"/>
      <c r="E370" s="8" t="s">
        <v>176</v>
      </c>
      <c r="F370" s="11">
        <v>0</v>
      </c>
      <c r="G370" s="11">
        <v>0</v>
      </c>
      <c r="H370" s="13">
        <v>0</v>
      </c>
      <c r="I370" s="13">
        <v>0</v>
      </c>
    </row>
    <row r="371" spans="2:9" s="80" customFormat="1" ht="25.5">
      <c r="B371" s="125">
        <v>42</v>
      </c>
      <c r="C371" s="125"/>
      <c r="D371" s="125"/>
      <c r="E371" s="8" t="s">
        <v>31</v>
      </c>
      <c r="F371" s="11">
        <f>SUM(F372)</f>
        <v>3000</v>
      </c>
      <c r="G371" s="11">
        <f>SUM(G372)</f>
        <v>3000</v>
      </c>
      <c r="H371" s="50">
        <f>SUM(H372)</f>
        <v>0</v>
      </c>
      <c r="I371" s="13">
        <f t="shared" si="85"/>
        <v>0</v>
      </c>
    </row>
    <row r="372" spans="2:9" s="80" customFormat="1">
      <c r="B372" s="125">
        <v>422</v>
      </c>
      <c r="C372" s="125"/>
      <c r="D372" s="125"/>
      <c r="E372" s="8" t="s">
        <v>8</v>
      </c>
      <c r="F372" s="11">
        <f>SUM(F373)</f>
        <v>3000</v>
      </c>
      <c r="G372" s="11">
        <f>SUM(G373)</f>
        <v>3000</v>
      </c>
      <c r="H372" s="50">
        <f>SUM(H373)</f>
        <v>0</v>
      </c>
      <c r="I372" s="13">
        <f t="shared" si="85"/>
        <v>0</v>
      </c>
    </row>
    <row r="373" spans="2:9" s="80" customFormat="1">
      <c r="B373" s="125">
        <v>4224</v>
      </c>
      <c r="C373" s="125"/>
      <c r="D373" s="125"/>
      <c r="E373" s="8" t="s">
        <v>94</v>
      </c>
      <c r="F373" s="11">
        <v>3000</v>
      </c>
      <c r="G373" s="11">
        <v>3000</v>
      </c>
      <c r="H373" s="50">
        <v>0</v>
      </c>
      <c r="I373" s="13">
        <f t="shared" si="85"/>
        <v>0</v>
      </c>
    </row>
    <row r="374" spans="2:9" s="80" customFormat="1">
      <c r="B374" s="126" t="s">
        <v>203</v>
      </c>
      <c r="C374" s="126"/>
      <c r="D374" s="126"/>
      <c r="E374" s="79" t="s">
        <v>112</v>
      </c>
      <c r="F374" s="82">
        <f>F375</f>
        <v>702640</v>
      </c>
      <c r="G374" s="82">
        <f t="shared" ref="G374:H374" si="88">G375</f>
        <v>702640</v>
      </c>
      <c r="H374" s="83">
        <f t="shared" si="88"/>
        <v>395456.55</v>
      </c>
      <c r="I374" s="41">
        <f t="shared" si="85"/>
        <v>56.28153108277354</v>
      </c>
    </row>
    <row r="375" spans="2:9" s="80" customFormat="1">
      <c r="B375" s="126">
        <v>11</v>
      </c>
      <c r="C375" s="126"/>
      <c r="D375" s="126"/>
      <c r="E375" s="81" t="s">
        <v>39</v>
      </c>
      <c r="F375" s="82">
        <f>F376+F381</f>
        <v>702640</v>
      </c>
      <c r="G375" s="82">
        <f>G376+G381</f>
        <v>702640</v>
      </c>
      <c r="H375" s="83">
        <f>H376+H381</f>
        <v>395456.55</v>
      </c>
      <c r="I375" s="41">
        <f t="shared" si="85"/>
        <v>56.28153108277354</v>
      </c>
    </row>
    <row r="376" spans="2:9" s="80" customFormat="1">
      <c r="B376" s="125">
        <v>31</v>
      </c>
      <c r="C376" s="125"/>
      <c r="D376" s="125"/>
      <c r="E376" s="8" t="s">
        <v>0</v>
      </c>
      <c r="F376" s="11">
        <f>F377+F379</f>
        <v>0</v>
      </c>
      <c r="G376" s="11">
        <f>G377+G379</f>
        <v>0</v>
      </c>
      <c r="H376" s="50">
        <f>H377+H379</f>
        <v>0</v>
      </c>
      <c r="I376" s="13">
        <v>0</v>
      </c>
    </row>
    <row r="377" spans="2:9" s="80" customFormat="1">
      <c r="B377" s="125">
        <v>311</v>
      </c>
      <c r="C377" s="125"/>
      <c r="D377" s="125"/>
      <c r="E377" s="8" t="s">
        <v>40</v>
      </c>
      <c r="F377" s="11">
        <f>SUM(F378)</f>
        <v>0</v>
      </c>
      <c r="G377" s="11">
        <f>SUM(G378)</f>
        <v>0</v>
      </c>
      <c r="H377" s="50">
        <f>SUM(H378)</f>
        <v>0</v>
      </c>
      <c r="I377" s="13">
        <v>0</v>
      </c>
    </row>
    <row r="378" spans="2:9" s="80" customFormat="1">
      <c r="B378" s="125">
        <v>3111</v>
      </c>
      <c r="C378" s="125"/>
      <c r="D378" s="125"/>
      <c r="E378" s="8" t="s">
        <v>65</v>
      </c>
      <c r="F378" s="11">
        <v>0</v>
      </c>
      <c r="G378" s="11">
        <v>0</v>
      </c>
      <c r="H378" s="13">
        <v>0</v>
      </c>
      <c r="I378" s="13">
        <v>0</v>
      </c>
    </row>
    <row r="379" spans="2:9" s="80" customFormat="1">
      <c r="B379" s="125">
        <v>313</v>
      </c>
      <c r="C379" s="125"/>
      <c r="D379" s="125"/>
      <c r="E379" s="8" t="s">
        <v>1</v>
      </c>
      <c r="F379" s="11">
        <f>SUM(F380)</f>
        <v>0</v>
      </c>
      <c r="G379" s="11">
        <f>SUM(G380)</f>
        <v>0</v>
      </c>
      <c r="H379" s="50">
        <f>SUM(H380)</f>
        <v>0</v>
      </c>
      <c r="I379" s="13">
        <v>0</v>
      </c>
    </row>
    <row r="380" spans="2:9" s="80" customFormat="1" ht="25.5">
      <c r="B380" s="125">
        <v>3132</v>
      </c>
      <c r="C380" s="125"/>
      <c r="D380" s="125"/>
      <c r="E380" s="8" t="s">
        <v>171</v>
      </c>
      <c r="F380" s="11">
        <v>0</v>
      </c>
      <c r="G380" s="11">
        <v>0</v>
      </c>
      <c r="H380" s="13">
        <v>0</v>
      </c>
      <c r="I380" s="13">
        <v>0</v>
      </c>
    </row>
    <row r="381" spans="2:9" s="80" customFormat="1">
      <c r="B381" s="125">
        <v>32</v>
      </c>
      <c r="C381" s="125"/>
      <c r="D381" s="125"/>
      <c r="E381" s="8" t="s">
        <v>2</v>
      </c>
      <c r="F381" s="11">
        <f>F382+F386+F384</f>
        <v>702640</v>
      </c>
      <c r="G381" s="11">
        <f t="shared" ref="G381:H381" si="89">G382+G386+G384</f>
        <v>702640</v>
      </c>
      <c r="H381" s="50">
        <f t="shared" si="89"/>
        <v>395456.55</v>
      </c>
      <c r="I381" s="13">
        <f t="shared" si="85"/>
        <v>56.28153108277354</v>
      </c>
    </row>
    <row r="382" spans="2:9" s="80" customFormat="1">
      <c r="B382" s="125">
        <v>322</v>
      </c>
      <c r="C382" s="125"/>
      <c r="D382" s="125"/>
      <c r="E382" s="8" t="s">
        <v>4</v>
      </c>
      <c r="F382" s="11">
        <f>SUM(F383)</f>
        <v>0</v>
      </c>
      <c r="G382" s="11">
        <f>SUM(G383)</f>
        <v>0</v>
      </c>
      <c r="H382" s="50">
        <f>SUM(H383)</f>
        <v>0</v>
      </c>
      <c r="I382" s="13">
        <v>0</v>
      </c>
    </row>
    <row r="383" spans="2:9" s="80" customFormat="1">
      <c r="B383" s="125">
        <v>3222</v>
      </c>
      <c r="C383" s="125"/>
      <c r="D383" s="125"/>
      <c r="E383" s="8" t="s">
        <v>68</v>
      </c>
      <c r="F383" s="11">
        <v>0</v>
      </c>
      <c r="G383" s="11">
        <v>0</v>
      </c>
      <c r="H383" s="13">
        <v>0</v>
      </c>
      <c r="I383" s="13">
        <v>0</v>
      </c>
    </row>
    <row r="384" spans="2:9" s="80" customFormat="1" ht="25.5">
      <c r="B384" s="125">
        <v>325</v>
      </c>
      <c r="C384" s="125"/>
      <c r="D384" s="125"/>
      <c r="E384" s="8" t="s">
        <v>213</v>
      </c>
      <c r="F384" s="11">
        <f>F385</f>
        <v>0</v>
      </c>
      <c r="G384" s="11">
        <f t="shared" ref="G384:H384" si="90">G385</f>
        <v>0</v>
      </c>
      <c r="H384" s="13">
        <f t="shared" si="90"/>
        <v>0</v>
      </c>
      <c r="I384" s="13">
        <v>0</v>
      </c>
    </row>
    <row r="385" spans="2:9" s="80" customFormat="1" ht="25.5">
      <c r="B385" s="125">
        <v>3251</v>
      </c>
      <c r="C385" s="125"/>
      <c r="D385" s="125"/>
      <c r="E385" s="8" t="s">
        <v>212</v>
      </c>
      <c r="F385" s="11">
        <v>0</v>
      </c>
      <c r="G385" s="11">
        <v>0</v>
      </c>
      <c r="H385" s="13">
        <v>0</v>
      </c>
      <c r="I385" s="13">
        <v>0</v>
      </c>
    </row>
    <row r="386" spans="2:9">
      <c r="B386" s="125">
        <v>329</v>
      </c>
      <c r="C386" s="125"/>
      <c r="D386" s="125"/>
      <c r="E386" s="8" t="s">
        <v>6</v>
      </c>
      <c r="F386" s="11">
        <f>F387</f>
        <v>702640</v>
      </c>
      <c r="G386" s="11">
        <f t="shared" ref="G386:H386" si="91">G387</f>
        <v>702640</v>
      </c>
      <c r="H386" s="13">
        <f t="shared" si="91"/>
        <v>395456.55</v>
      </c>
      <c r="I386" s="13">
        <f t="shared" si="85"/>
        <v>56.28153108277354</v>
      </c>
    </row>
    <row r="387" spans="2:9">
      <c r="B387" s="125">
        <v>3292</v>
      </c>
      <c r="C387" s="125"/>
      <c r="D387" s="125"/>
      <c r="E387" s="8" t="s">
        <v>88</v>
      </c>
      <c r="F387" s="11">
        <v>702640</v>
      </c>
      <c r="G387" s="11">
        <v>702640</v>
      </c>
      <c r="H387" s="13">
        <v>395456.55</v>
      </c>
      <c r="I387" s="13">
        <f t="shared" si="85"/>
        <v>56.28153108277354</v>
      </c>
    </row>
  </sheetData>
  <mergeCells count="384">
    <mergeCell ref="B86:D86"/>
    <mergeCell ref="B87:D87"/>
    <mergeCell ref="B88:D88"/>
    <mergeCell ref="B89:D89"/>
    <mergeCell ref="B144:D144"/>
    <mergeCell ref="B145:D145"/>
    <mergeCell ref="B146:D146"/>
    <mergeCell ref="B147:D147"/>
    <mergeCell ref="B148:D148"/>
    <mergeCell ref="B76:D76"/>
    <mergeCell ref="B77:D77"/>
    <mergeCell ref="B78:D78"/>
    <mergeCell ref="B79:D79"/>
    <mergeCell ref="B80:D80"/>
    <mergeCell ref="B81:D81"/>
    <mergeCell ref="B83:D83"/>
    <mergeCell ref="B84:D84"/>
    <mergeCell ref="B85:D85"/>
    <mergeCell ref="B82:D82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76:D176"/>
    <mergeCell ref="B215:D215"/>
    <mergeCell ref="B216:D216"/>
    <mergeCell ref="B234:D234"/>
    <mergeCell ref="B235:D235"/>
    <mergeCell ref="B309:D309"/>
    <mergeCell ref="B312:D312"/>
    <mergeCell ref="B313:D313"/>
    <mergeCell ref="B330:D330"/>
    <mergeCell ref="B318:D318"/>
    <mergeCell ref="B319:D319"/>
    <mergeCell ref="B321:D321"/>
    <mergeCell ref="B326:D326"/>
    <mergeCell ref="B327:D327"/>
    <mergeCell ref="B328:D328"/>
    <mergeCell ref="B320:D320"/>
    <mergeCell ref="B322:D322"/>
    <mergeCell ref="B323:D323"/>
    <mergeCell ref="B324:D324"/>
    <mergeCell ref="B325:D325"/>
    <mergeCell ref="B305:D305"/>
    <mergeCell ref="B306:D306"/>
    <mergeCell ref="B308:D308"/>
    <mergeCell ref="B310:D310"/>
    <mergeCell ref="B372:D372"/>
    <mergeCell ref="B373:D373"/>
    <mergeCell ref="B386:D386"/>
    <mergeCell ref="B387:D387"/>
    <mergeCell ref="B371:D371"/>
    <mergeCell ref="B384:D384"/>
    <mergeCell ref="B385:D385"/>
    <mergeCell ref="B366:D366"/>
    <mergeCell ref="B367:D367"/>
    <mergeCell ref="B368:D368"/>
    <mergeCell ref="B369:D369"/>
    <mergeCell ref="B370:D370"/>
    <mergeCell ref="B360:D360"/>
    <mergeCell ref="B361:D361"/>
    <mergeCell ref="B362:D362"/>
    <mergeCell ref="B363:D363"/>
    <mergeCell ref="B364:D364"/>
    <mergeCell ref="B365:D365"/>
    <mergeCell ref="B354:D354"/>
    <mergeCell ref="B355:D355"/>
    <mergeCell ref="B356:D356"/>
    <mergeCell ref="B357:D357"/>
    <mergeCell ref="B358:D358"/>
    <mergeCell ref="B359:D359"/>
    <mergeCell ref="B348:D348"/>
    <mergeCell ref="B349:D349"/>
    <mergeCell ref="B350:D350"/>
    <mergeCell ref="B351:D351"/>
    <mergeCell ref="B352:D352"/>
    <mergeCell ref="B353:D353"/>
    <mergeCell ref="B342:D342"/>
    <mergeCell ref="B343:D343"/>
    <mergeCell ref="B344:D344"/>
    <mergeCell ref="B345:D345"/>
    <mergeCell ref="B346:D346"/>
    <mergeCell ref="B347:D347"/>
    <mergeCell ref="B336:D336"/>
    <mergeCell ref="B337:D337"/>
    <mergeCell ref="B338:D338"/>
    <mergeCell ref="B339:D339"/>
    <mergeCell ref="B340:D340"/>
    <mergeCell ref="B341:D341"/>
    <mergeCell ref="B329:D329"/>
    <mergeCell ref="B331:D331"/>
    <mergeCell ref="B332:D332"/>
    <mergeCell ref="B333:D333"/>
    <mergeCell ref="B334:D334"/>
    <mergeCell ref="B335:D335"/>
    <mergeCell ref="B311:D311"/>
    <mergeCell ref="B317:D317"/>
    <mergeCell ref="B298:D298"/>
    <mergeCell ref="B299:D299"/>
    <mergeCell ref="B301:D301"/>
    <mergeCell ref="B302:D302"/>
    <mergeCell ref="B303:D303"/>
    <mergeCell ref="B304:D304"/>
    <mergeCell ref="B300:D300"/>
    <mergeCell ref="B314:D314"/>
    <mergeCell ref="B315:D315"/>
    <mergeCell ref="B307:D307"/>
    <mergeCell ref="B316:D316"/>
    <mergeCell ref="B291:D291"/>
    <mergeCell ref="B292:D292"/>
    <mergeCell ref="B294:D294"/>
    <mergeCell ref="B295:D295"/>
    <mergeCell ref="B296:D296"/>
    <mergeCell ref="B297:D297"/>
    <mergeCell ref="B285:D285"/>
    <mergeCell ref="B286:D286"/>
    <mergeCell ref="B287:D287"/>
    <mergeCell ref="B288:D288"/>
    <mergeCell ref="B289:D289"/>
    <mergeCell ref="B290:D290"/>
    <mergeCell ref="B279:D279"/>
    <mergeCell ref="B280:D280"/>
    <mergeCell ref="B281:D281"/>
    <mergeCell ref="B282:D282"/>
    <mergeCell ref="B283:D283"/>
    <mergeCell ref="B284:D284"/>
    <mergeCell ref="B271:D271"/>
    <mergeCell ref="B274:D274"/>
    <mergeCell ref="B275:D275"/>
    <mergeCell ref="B276:D276"/>
    <mergeCell ref="B277:D277"/>
    <mergeCell ref="B278:D278"/>
    <mergeCell ref="B272:D272"/>
    <mergeCell ref="B273:D273"/>
    <mergeCell ref="B265:D265"/>
    <mergeCell ref="B266:D266"/>
    <mergeCell ref="B267:D267"/>
    <mergeCell ref="B268:D268"/>
    <mergeCell ref="B269:D269"/>
    <mergeCell ref="B270:D270"/>
    <mergeCell ref="B259:D259"/>
    <mergeCell ref="B260:D260"/>
    <mergeCell ref="B261:D261"/>
    <mergeCell ref="B262:D262"/>
    <mergeCell ref="B263:D263"/>
    <mergeCell ref="B264:D264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1:D231"/>
    <mergeCell ref="B232:D232"/>
    <mergeCell ref="B233:D233"/>
    <mergeCell ref="B236:D236"/>
    <mergeCell ref="B237:D237"/>
    <mergeCell ref="B238:D238"/>
    <mergeCell ref="B225:D225"/>
    <mergeCell ref="B226:D226"/>
    <mergeCell ref="B227:D227"/>
    <mergeCell ref="B228:D228"/>
    <mergeCell ref="B229:D229"/>
    <mergeCell ref="B230:D230"/>
    <mergeCell ref="B217:D217"/>
    <mergeCell ref="B218:D218"/>
    <mergeCell ref="B219:D219"/>
    <mergeCell ref="B220:D220"/>
    <mergeCell ref="B221:D221"/>
    <mergeCell ref="B222:D222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1:D201"/>
    <mergeCell ref="B202:D202"/>
    <mergeCell ref="B190:D190"/>
    <mergeCell ref="B191:D191"/>
    <mergeCell ref="B192:D192"/>
    <mergeCell ref="B193:D193"/>
    <mergeCell ref="B194:D194"/>
    <mergeCell ref="B195:D195"/>
    <mergeCell ref="B200:D200"/>
    <mergeCell ref="B184:D184"/>
    <mergeCell ref="B185:D185"/>
    <mergeCell ref="B186:D186"/>
    <mergeCell ref="B187:D187"/>
    <mergeCell ref="B188:D188"/>
    <mergeCell ref="B189:D189"/>
    <mergeCell ref="B177:D177"/>
    <mergeCell ref="B178:D178"/>
    <mergeCell ref="B179:D179"/>
    <mergeCell ref="B180:D180"/>
    <mergeCell ref="B182:D182"/>
    <mergeCell ref="B183:D183"/>
    <mergeCell ref="B172:D172"/>
    <mergeCell ref="B143:D143"/>
    <mergeCell ref="B152:D152"/>
    <mergeCell ref="B153:D153"/>
    <mergeCell ref="B154:D154"/>
    <mergeCell ref="B155:D155"/>
    <mergeCell ref="B173:D173"/>
    <mergeCell ref="B174:D174"/>
    <mergeCell ref="B175:D175"/>
    <mergeCell ref="B163:D163"/>
    <mergeCell ref="B164:D164"/>
    <mergeCell ref="B165:D165"/>
    <mergeCell ref="B166:D166"/>
    <mergeCell ref="B167:D167"/>
    <mergeCell ref="B168:D168"/>
    <mergeCell ref="B169:D169"/>
    <mergeCell ref="B149:D149"/>
    <mergeCell ref="B150:D150"/>
    <mergeCell ref="B151:D151"/>
    <mergeCell ref="B133:D133"/>
    <mergeCell ref="B134:D134"/>
    <mergeCell ref="B135:D135"/>
    <mergeCell ref="B136:D136"/>
    <mergeCell ref="B137:D137"/>
    <mergeCell ref="B156:D156"/>
    <mergeCell ref="B170:D170"/>
    <mergeCell ref="B171:D171"/>
    <mergeCell ref="B121:D121"/>
    <mergeCell ref="B123:D123"/>
    <mergeCell ref="B122:D122"/>
    <mergeCell ref="B125:D125"/>
    <mergeCell ref="B126:D126"/>
    <mergeCell ref="B127:D127"/>
    <mergeCell ref="B138:D138"/>
    <mergeCell ref="B139:D139"/>
    <mergeCell ref="B140:D140"/>
    <mergeCell ref="B141:D141"/>
    <mergeCell ref="B142:D142"/>
    <mergeCell ref="B2:I2"/>
    <mergeCell ref="B4:I4"/>
    <mergeCell ref="B8:D8"/>
    <mergeCell ref="B10:D10"/>
    <mergeCell ref="B99:D99"/>
    <mergeCell ref="B100:D100"/>
    <mergeCell ref="B104:D104"/>
    <mergeCell ref="B90:D90"/>
    <mergeCell ref="B91:D91"/>
    <mergeCell ref="B92:D92"/>
    <mergeCell ref="B94:D94"/>
    <mergeCell ref="B6:E6"/>
    <mergeCell ref="B7:E7"/>
    <mergeCell ref="B93:D93"/>
    <mergeCell ref="B9:D9"/>
    <mergeCell ref="B101:D101"/>
    <mergeCell ref="B102:D102"/>
    <mergeCell ref="B103:D103"/>
    <mergeCell ref="B95:D95"/>
    <mergeCell ref="B96:D96"/>
    <mergeCell ref="B97:D97"/>
    <mergeCell ref="B98:D98"/>
    <mergeCell ref="B11:D11"/>
    <mergeCell ref="B12:D12"/>
    <mergeCell ref="B105:D105"/>
    <mergeCell ref="B113:D113"/>
    <mergeCell ref="B124:D124"/>
    <mergeCell ref="B128:D128"/>
    <mergeCell ref="B129:D129"/>
    <mergeCell ref="B130:D130"/>
    <mergeCell ref="B131:D131"/>
    <mergeCell ref="B106:D106"/>
    <mergeCell ref="B107:D107"/>
    <mergeCell ref="B109:D109"/>
    <mergeCell ref="B110:D110"/>
    <mergeCell ref="B111:D111"/>
    <mergeCell ref="B112:D112"/>
    <mergeCell ref="B116:D116"/>
    <mergeCell ref="B117:D117"/>
    <mergeCell ref="B114:D114"/>
    <mergeCell ref="B115:D115"/>
    <mergeCell ref="B118:D118"/>
    <mergeCell ref="B119:D119"/>
    <mergeCell ref="B120:D120"/>
    <mergeCell ref="B383:D383"/>
    <mergeCell ref="B108:D108"/>
    <mergeCell ref="B132:D132"/>
    <mergeCell ref="B181:D181"/>
    <mergeCell ref="B223:D223"/>
    <mergeCell ref="B224:D224"/>
    <mergeCell ref="B293:D29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257:D257"/>
    <mergeCell ref="B258:D258"/>
    <mergeCell ref="B157:D157"/>
    <mergeCell ref="B158:D158"/>
    <mergeCell ref="B159:D159"/>
    <mergeCell ref="B160:D160"/>
    <mergeCell ref="B161:D161"/>
    <mergeCell ref="B162:D162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I PRIHODI PO IZV. FIN.</vt:lpstr>
      <vt:lpstr>RASHODI - FUNK. KLAS.</vt:lpstr>
      <vt:lpstr>RAČUN FIN. PO EK. KLAS.</vt:lpstr>
      <vt:lpstr>RAČUN FIN. PO IZV. FIN.</vt:lpstr>
      <vt:lpstr>PROG. KLAS. 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Josip Znidarčić</cp:lastModifiedBy>
  <cp:lastPrinted>2025-07-23T12:28:35Z</cp:lastPrinted>
  <dcterms:created xsi:type="dcterms:W3CDTF">1996-10-14T23:33:28Z</dcterms:created>
  <dcterms:modified xsi:type="dcterms:W3CDTF">2026-07-22T13:36:32Z</dcterms:modified>
</cp:coreProperties>
</file>