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znidarcic\Desktop\JOSIP\New Folder\2026\02-2026\Izvršenje za 2025. godinu\"/>
    </mc:Choice>
  </mc:AlternateContent>
  <xr:revisionPtr revIDLastSave="0" documentId="13_ncr:1_{F1B6DAE4-19E2-4B7B-9C2E-9611F039CE9D}" xr6:coauthVersionLast="47" xr6:coauthVersionMax="47" xr10:uidLastSave="{00000000-0000-0000-0000-000000000000}"/>
  <bookViews>
    <workbookView xWindow="14295" yWindow="0" windowWidth="14610" windowHeight="15585" tabRatio="829" firstSheet="4" activeTab="6" xr2:uid="{00000000-000D-0000-FFFF-FFFF00000000}"/>
  </bookViews>
  <sheets>
    <sheet name="SAŽETAK" sheetId="53" r:id="rId1"/>
    <sheet name="RAČUN PRIHODA I RASHODA" sheetId="54" r:id="rId2"/>
    <sheet name="RASHODI I PRIHODI PO IZV. FIN." sheetId="55" r:id="rId3"/>
    <sheet name="RASHODI - FUNK. KLAS." sheetId="56" r:id="rId4"/>
    <sheet name="RAČUN FIN. PO EK. KLAS." sheetId="57" r:id="rId5"/>
    <sheet name="RAČUN FIN. PO IZV. FIN." sheetId="52" r:id="rId6"/>
    <sheet name="PROG. KLAS. POSEBNI DIO" sheetId="50" r:id="rId7"/>
  </sheets>
  <calcPr calcId="191029"/>
</workbook>
</file>

<file path=xl/calcChain.xml><?xml version="1.0" encoding="utf-8"?>
<calcChain xmlns="http://schemas.openxmlformats.org/spreadsheetml/2006/main">
  <c r="F8" i="55" l="1"/>
  <c r="G27" i="53"/>
  <c r="H23" i="53"/>
  <c r="I23" i="53"/>
  <c r="J23" i="53"/>
  <c r="G23" i="53"/>
  <c r="H26" i="53"/>
  <c r="I26" i="53"/>
  <c r="J26" i="53"/>
  <c r="G26" i="53"/>
  <c r="I148" i="54" l="1"/>
  <c r="J148" i="54"/>
  <c r="H148" i="54"/>
  <c r="H290" i="50"/>
  <c r="H289" i="50" s="1"/>
  <c r="G290" i="50"/>
  <c r="G289" i="50" s="1"/>
  <c r="F290" i="50"/>
  <c r="F289" i="50" s="1"/>
  <c r="I53" i="54"/>
  <c r="H53" i="54"/>
  <c r="I54" i="54"/>
  <c r="H54" i="54"/>
  <c r="J60" i="54"/>
  <c r="J54" i="54" s="1"/>
  <c r="J53" i="54" s="1"/>
  <c r="I60" i="54"/>
  <c r="H60" i="54"/>
  <c r="J36" i="54"/>
  <c r="I128" i="54"/>
  <c r="J128" i="54"/>
  <c r="H128" i="54"/>
  <c r="H272" i="50"/>
  <c r="H271" i="50" s="1"/>
  <c r="G272" i="50"/>
  <c r="G271" i="50" s="1"/>
  <c r="F272" i="50"/>
  <c r="F271" i="50" s="1"/>
  <c r="J43" i="54"/>
  <c r="J42" i="54"/>
  <c r="I165" i="54"/>
  <c r="J165" i="54"/>
  <c r="I163" i="54"/>
  <c r="J163" i="54"/>
  <c r="H165" i="54"/>
  <c r="H163" i="54"/>
  <c r="H243" i="50"/>
  <c r="H241" i="50"/>
  <c r="G243" i="50"/>
  <c r="G241" i="50"/>
  <c r="F243" i="50"/>
  <c r="F241" i="50"/>
  <c r="I121" i="54"/>
  <c r="J121" i="54"/>
  <c r="I122" i="54"/>
  <c r="J122" i="54"/>
  <c r="H122" i="54"/>
  <c r="H121" i="54"/>
  <c r="H227" i="50"/>
  <c r="G227" i="50"/>
  <c r="F227" i="50"/>
  <c r="I85" i="54"/>
  <c r="J85" i="54"/>
  <c r="H85" i="54"/>
  <c r="H213" i="50"/>
  <c r="G213" i="50"/>
  <c r="F213" i="50"/>
  <c r="J52" i="54" l="1"/>
  <c r="J40" i="54"/>
  <c r="J39" i="54"/>
  <c r="J32" i="54"/>
  <c r="J31" i="54"/>
  <c r="I40" i="54"/>
  <c r="I43" i="54"/>
  <c r="I46" i="54"/>
  <c r="I47" i="54"/>
  <c r="H47" i="54"/>
  <c r="H46" i="54"/>
  <c r="H43" i="54"/>
  <c r="I21" i="54"/>
  <c r="I28" i="54"/>
  <c r="J13" i="54" l="1"/>
  <c r="I13" i="54"/>
  <c r="H13" i="54"/>
  <c r="J120" i="54"/>
  <c r="I120" i="54"/>
  <c r="H120" i="54"/>
  <c r="J80" i="54"/>
  <c r="I80" i="54"/>
  <c r="H80" i="54"/>
  <c r="J74" i="54"/>
  <c r="I74" i="54"/>
  <c r="H74" i="54"/>
  <c r="E24" i="55"/>
  <c r="F24" i="55"/>
  <c r="E29" i="55"/>
  <c r="F29" i="55"/>
  <c r="E32" i="55"/>
  <c r="F32" i="55"/>
  <c r="D32" i="55"/>
  <c r="D29" i="55"/>
  <c r="D24" i="55"/>
  <c r="I94" i="54" l="1"/>
  <c r="J94" i="54"/>
  <c r="H94" i="54"/>
  <c r="G51" i="50"/>
  <c r="G50" i="50" s="1"/>
  <c r="H51" i="50"/>
  <c r="H50" i="50" s="1"/>
  <c r="F51" i="50"/>
  <c r="F50" i="50" s="1"/>
  <c r="I106" i="54"/>
  <c r="J106" i="54"/>
  <c r="H106" i="54"/>
  <c r="I95" i="54"/>
  <c r="J95" i="54"/>
  <c r="H95" i="54"/>
  <c r="I92" i="54"/>
  <c r="J92" i="54"/>
  <c r="H92" i="54"/>
  <c r="I82" i="54"/>
  <c r="J82" i="54"/>
  <c r="H82" i="54"/>
  <c r="I161" i="54" l="1"/>
  <c r="J161" i="54"/>
  <c r="H161" i="54"/>
  <c r="I18" i="50"/>
  <c r="H17" i="50"/>
  <c r="H16" i="50" s="1"/>
  <c r="G17" i="50"/>
  <c r="G16" i="50" s="1"/>
  <c r="F17" i="50"/>
  <c r="F16" i="50" s="1"/>
  <c r="I17" i="50" l="1"/>
  <c r="I16" i="50"/>
  <c r="K121" i="54"/>
  <c r="K122" i="54"/>
  <c r="K13" i="54"/>
  <c r="K14" i="54"/>
  <c r="K15" i="54"/>
  <c r="K17" i="54"/>
  <c r="L17" i="54"/>
  <c r="K18" i="54"/>
  <c r="J57" i="54"/>
  <c r="I57" i="54"/>
  <c r="H57" i="54"/>
  <c r="K120" i="54" l="1"/>
  <c r="K59" i="54"/>
  <c r="J16" i="54"/>
  <c r="I16" i="54"/>
  <c r="H16" i="54"/>
  <c r="G8" i="55"/>
  <c r="H8" i="55"/>
  <c r="G10" i="55"/>
  <c r="H10" i="55"/>
  <c r="G12" i="55"/>
  <c r="H12" i="55"/>
  <c r="G14" i="55"/>
  <c r="H14" i="55"/>
  <c r="G16" i="55"/>
  <c r="H16" i="55"/>
  <c r="G18" i="55"/>
  <c r="H18" i="55"/>
  <c r="G21" i="55"/>
  <c r="H21" i="55"/>
  <c r="G23" i="55"/>
  <c r="H23" i="55"/>
  <c r="G24" i="55"/>
  <c r="G25" i="55"/>
  <c r="H25" i="55"/>
  <c r="H26" i="55"/>
  <c r="G28" i="55"/>
  <c r="H28" i="55"/>
  <c r="G29" i="55"/>
  <c r="H29" i="55"/>
  <c r="G30" i="55"/>
  <c r="H30" i="55"/>
  <c r="H31" i="55"/>
  <c r="G32" i="55"/>
  <c r="H32" i="55"/>
  <c r="G33" i="55"/>
  <c r="H33" i="55"/>
  <c r="H34" i="55"/>
  <c r="K20" i="54"/>
  <c r="L20" i="54"/>
  <c r="K21" i="54"/>
  <c r="L21" i="54"/>
  <c r="K23" i="54"/>
  <c r="K26" i="54"/>
  <c r="K27" i="54"/>
  <c r="L27" i="54"/>
  <c r="K28" i="54"/>
  <c r="L28" i="54"/>
  <c r="K31" i="54"/>
  <c r="L31" i="54"/>
  <c r="K32" i="54"/>
  <c r="L32" i="54"/>
  <c r="L33" i="54"/>
  <c r="K36" i="54"/>
  <c r="L36" i="54"/>
  <c r="K39" i="54"/>
  <c r="L39" i="54"/>
  <c r="K40" i="54"/>
  <c r="L40" i="54"/>
  <c r="K42" i="54"/>
  <c r="L42" i="54"/>
  <c r="K43" i="54"/>
  <c r="L43" i="54"/>
  <c r="K46" i="54"/>
  <c r="L46" i="54"/>
  <c r="K47" i="54"/>
  <c r="L47" i="54"/>
  <c r="K49" i="54"/>
  <c r="L49" i="54"/>
  <c r="K52" i="54"/>
  <c r="L52" i="54"/>
  <c r="K56" i="54"/>
  <c r="I15" i="50"/>
  <c r="I42" i="50"/>
  <c r="I55" i="50"/>
  <c r="I61" i="50"/>
  <c r="I63" i="50"/>
  <c r="I65" i="50"/>
  <c r="I68" i="50"/>
  <c r="I70" i="50"/>
  <c r="I73" i="50"/>
  <c r="I75" i="50"/>
  <c r="I76" i="50"/>
  <c r="I77" i="50"/>
  <c r="I81" i="50"/>
  <c r="I83" i="50"/>
  <c r="I85" i="50"/>
  <c r="I87" i="50"/>
  <c r="I89" i="50"/>
  <c r="I92" i="50"/>
  <c r="I96" i="50"/>
  <c r="I99" i="50"/>
  <c r="I100" i="50"/>
  <c r="I101" i="50"/>
  <c r="I104" i="50"/>
  <c r="I107" i="50"/>
  <c r="I108" i="50"/>
  <c r="I109" i="50"/>
  <c r="I112" i="50"/>
  <c r="I115" i="50"/>
  <c r="I117" i="50"/>
  <c r="I118" i="50"/>
  <c r="I119" i="50"/>
  <c r="I120" i="50"/>
  <c r="I121" i="50"/>
  <c r="I123" i="50"/>
  <c r="I125" i="50"/>
  <c r="I127" i="50"/>
  <c r="I130" i="50"/>
  <c r="I132" i="50"/>
  <c r="I134" i="50"/>
  <c r="I138" i="50"/>
  <c r="I139" i="50"/>
  <c r="I140" i="50"/>
  <c r="I142" i="50"/>
  <c r="I144" i="50"/>
  <c r="I148" i="50"/>
  <c r="I149" i="50"/>
  <c r="I153" i="50"/>
  <c r="I154" i="50"/>
  <c r="I155" i="50"/>
  <c r="I156" i="50"/>
  <c r="I157" i="50"/>
  <c r="I158" i="50"/>
  <c r="I160" i="50"/>
  <c r="I161" i="50"/>
  <c r="I162" i="50"/>
  <c r="I163" i="50"/>
  <c r="I164" i="50"/>
  <c r="I165" i="50"/>
  <c r="I166" i="50"/>
  <c r="I167" i="50"/>
  <c r="I168" i="50"/>
  <c r="I170" i="50"/>
  <c r="I172" i="50"/>
  <c r="I174" i="50"/>
  <c r="I175" i="50"/>
  <c r="I177" i="50"/>
  <c r="I178" i="50"/>
  <c r="I179" i="50"/>
  <c r="I180" i="50"/>
  <c r="I183" i="50"/>
  <c r="I185" i="50"/>
  <c r="I186" i="50"/>
  <c r="I192" i="50"/>
  <c r="I198" i="50"/>
  <c r="I202" i="50"/>
  <c r="I207" i="50"/>
  <c r="I210" i="50"/>
  <c r="I211" i="50"/>
  <c r="I216" i="50"/>
  <c r="I219" i="50"/>
  <c r="I220" i="50"/>
  <c r="I224" i="50"/>
  <c r="I225" i="50"/>
  <c r="I231" i="50"/>
  <c r="I232" i="50"/>
  <c r="I235" i="50"/>
  <c r="I236" i="50"/>
  <c r="I240" i="50"/>
  <c r="I255" i="50"/>
  <c r="I257" i="50"/>
  <c r="I261" i="50"/>
  <c r="I263" i="50"/>
  <c r="I268" i="50"/>
  <c r="I270" i="50"/>
  <c r="I276" i="50"/>
  <c r="I277" i="50"/>
  <c r="I278" i="50"/>
  <c r="I279" i="50"/>
  <c r="I280" i="50"/>
  <c r="I284" i="50"/>
  <c r="I288" i="50"/>
  <c r="I295" i="50"/>
  <c r="I307" i="50"/>
  <c r="I309" i="50"/>
  <c r="G13" i="53"/>
  <c r="K161" i="54"/>
  <c r="K148" i="54"/>
  <c r="K82" i="54"/>
  <c r="G182" i="50"/>
  <c r="G181" i="50" s="1"/>
  <c r="I76" i="54"/>
  <c r="J76" i="54"/>
  <c r="K76" i="54" s="1"/>
  <c r="H76" i="54"/>
  <c r="G36" i="50"/>
  <c r="G35" i="50" s="1"/>
  <c r="H36" i="50"/>
  <c r="H35" i="50" s="1"/>
  <c r="F36" i="50"/>
  <c r="F35" i="50" s="1"/>
  <c r="H70" i="54"/>
  <c r="I70" i="54"/>
  <c r="H22" i="50"/>
  <c r="H21" i="50" s="1"/>
  <c r="G22" i="50"/>
  <c r="G21" i="50" s="1"/>
  <c r="F22" i="50"/>
  <c r="F21" i="50" s="1"/>
  <c r="L80" i="54" l="1"/>
  <c r="K16" i="54"/>
  <c r="L16" i="54"/>
  <c r="L148" i="54"/>
  <c r="K80" i="54"/>
  <c r="L161" i="54"/>
  <c r="L82" i="54"/>
  <c r="L76" i="54"/>
  <c r="J70" i="54"/>
  <c r="K95" i="54" l="1"/>
  <c r="L95" i="54"/>
  <c r="K70" i="54"/>
  <c r="L70" i="54"/>
  <c r="L74" i="54"/>
  <c r="K74" i="54"/>
  <c r="L92" i="54"/>
  <c r="K92" i="54"/>
  <c r="K106" i="54"/>
  <c r="L106" i="54"/>
  <c r="I104" i="54"/>
  <c r="J104" i="54"/>
  <c r="G306" i="50"/>
  <c r="H306" i="50"/>
  <c r="F306" i="50"/>
  <c r="I306" i="50" l="1"/>
  <c r="L104" i="54"/>
  <c r="G9" i="56"/>
  <c r="G234" i="50"/>
  <c r="H234" i="50"/>
  <c r="F234" i="50"/>
  <c r="I149" i="54"/>
  <c r="J149" i="54"/>
  <c r="H149" i="54"/>
  <c r="H88" i="54"/>
  <c r="I88" i="54"/>
  <c r="H89" i="54"/>
  <c r="I89" i="54"/>
  <c r="J89" i="54"/>
  <c r="J88" i="54"/>
  <c r="G209" i="50"/>
  <c r="H209" i="50"/>
  <c r="F209" i="50"/>
  <c r="I234" i="50" l="1"/>
  <c r="I213" i="50"/>
  <c r="I209" i="50"/>
  <c r="L149" i="54"/>
  <c r="K149" i="54"/>
  <c r="K85" i="54"/>
  <c r="L85" i="54"/>
  <c r="K88" i="54"/>
  <c r="L88" i="54"/>
  <c r="K89" i="54"/>
  <c r="L89" i="54"/>
  <c r="G171" i="50"/>
  <c r="H171" i="50"/>
  <c r="I38" i="54"/>
  <c r="J38" i="54"/>
  <c r="H38" i="54"/>
  <c r="G133" i="50"/>
  <c r="H133" i="50"/>
  <c r="F133" i="50"/>
  <c r="G114" i="50"/>
  <c r="H114" i="50"/>
  <c r="I114" i="50" s="1"/>
  <c r="F114" i="50"/>
  <c r="I143" i="54"/>
  <c r="I141" i="54" s="1"/>
  <c r="J143" i="54"/>
  <c r="H143" i="54"/>
  <c r="H141" i="54" s="1"/>
  <c r="I133" i="50" l="1"/>
  <c r="I171" i="50"/>
  <c r="L143" i="54"/>
  <c r="K143" i="54"/>
  <c r="K38" i="54"/>
  <c r="L38" i="54"/>
  <c r="L165" i="54"/>
  <c r="J141" i="54"/>
  <c r="I103" i="54"/>
  <c r="J103" i="54"/>
  <c r="I155" i="54"/>
  <c r="J155" i="54"/>
  <c r="H155" i="54"/>
  <c r="I153" i="54"/>
  <c r="J153" i="54"/>
  <c r="H153" i="54"/>
  <c r="I151" i="54"/>
  <c r="J151" i="54"/>
  <c r="H151" i="54"/>
  <c r="I145" i="54"/>
  <c r="J145" i="54"/>
  <c r="I146" i="54"/>
  <c r="J146" i="54"/>
  <c r="I147" i="54"/>
  <c r="J147" i="54"/>
  <c r="H147" i="54"/>
  <c r="H146" i="54"/>
  <c r="H145" i="54"/>
  <c r="I139" i="54"/>
  <c r="J139" i="54"/>
  <c r="H139" i="54"/>
  <c r="I133" i="54"/>
  <c r="J133" i="54"/>
  <c r="I134" i="54"/>
  <c r="J134" i="54"/>
  <c r="I135" i="54"/>
  <c r="J135" i="54"/>
  <c r="H135" i="54"/>
  <c r="H134" i="54"/>
  <c r="H133" i="54"/>
  <c r="I124" i="54"/>
  <c r="J124" i="54"/>
  <c r="I125" i="54"/>
  <c r="J125" i="54"/>
  <c r="H125" i="54"/>
  <c r="H124" i="54"/>
  <c r="I118" i="54"/>
  <c r="J118" i="54"/>
  <c r="H118" i="54"/>
  <c r="I117" i="54"/>
  <c r="J117" i="54"/>
  <c r="H117" i="54"/>
  <c r="I116" i="54"/>
  <c r="J116" i="54"/>
  <c r="H116" i="54"/>
  <c r="I115" i="54"/>
  <c r="J115" i="54"/>
  <c r="H115" i="54"/>
  <c r="I112" i="54"/>
  <c r="J112" i="54"/>
  <c r="H112" i="54"/>
  <c r="I111" i="54"/>
  <c r="J111" i="54"/>
  <c r="H111" i="54"/>
  <c r="I110" i="54"/>
  <c r="J110" i="54"/>
  <c r="H110" i="54"/>
  <c r="I109" i="54"/>
  <c r="J109" i="54"/>
  <c r="H109" i="54"/>
  <c r="I108" i="54"/>
  <c r="J108" i="54"/>
  <c r="H108" i="54"/>
  <c r="I107" i="54"/>
  <c r="J107" i="54"/>
  <c r="H107" i="54"/>
  <c r="H123" i="54" l="1"/>
  <c r="L103" i="54"/>
  <c r="K128" i="54"/>
  <c r="L128" i="54"/>
  <c r="K141" i="54"/>
  <c r="L141" i="54"/>
  <c r="K107" i="54"/>
  <c r="L107" i="54"/>
  <c r="K112" i="54"/>
  <c r="L112" i="54"/>
  <c r="K147" i="54"/>
  <c r="L147" i="54"/>
  <c r="K117" i="54"/>
  <c r="L117" i="54"/>
  <c r="K139" i="54"/>
  <c r="L139" i="54"/>
  <c r="K118" i="54"/>
  <c r="L118" i="54"/>
  <c r="K153" i="54"/>
  <c r="L153" i="54"/>
  <c r="K111" i="54"/>
  <c r="L111" i="54"/>
  <c r="K151" i="54"/>
  <c r="L151" i="54"/>
  <c r="K108" i="54"/>
  <c r="L108" i="54"/>
  <c r="K135" i="54"/>
  <c r="L135" i="54"/>
  <c r="K109" i="54"/>
  <c r="L109" i="54"/>
  <c r="K115" i="54"/>
  <c r="L115" i="54"/>
  <c r="L155" i="54"/>
  <c r="K155" i="54"/>
  <c r="L125" i="54"/>
  <c r="K134" i="54"/>
  <c r="L134" i="54"/>
  <c r="K146" i="54"/>
  <c r="L146" i="54"/>
  <c r="L110" i="54"/>
  <c r="K110" i="54"/>
  <c r="L124" i="54"/>
  <c r="K133" i="54"/>
  <c r="L133" i="54"/>
  <c r="K145" i="54"/>
  <c r="L145" i="54"/>
  <c r="K163" i="54"/>
  <c r="L163" i="54"/>
  <c r="I102" i="54"/>
  <c r="J102" i="54"/>
  <c r="H102" i="54"/>
  <c r="I100" i="54"/>
  <c r="J100" i="54"/>
  <c r="H100" i="54"/>
  <c r="I99" i="54"/>
  <c r="J99" i="54"/>
  <c r="H99" i="54"/>
  <c r="I98" i="54"/>
  <c r="J98" i="54"/>
  <c r="H98" i="54"/>
  <c r="I97" i="54"/>
  <c r="J97" i="54"/>
  <c r="H97" i="54"/>
  <c r="I96" i="54"/>
  <c r="J96" i="54"/>
  <c r="H96" i="54"/>
  <c r="J93" i="54"/>
  <c r="I93" i="54"/>
  <c r="H93" i="54"/>
  <c r="I90" i="54"/>
  <c r="J90" i="54"/>
  <c r="H90" i="54"/>
  <c r="I87" i="54"/>
  <c r="J87" i="54"/>
  <c r="H87" i="54"/>
  <c r="I86" i="54"/>
  <c r="J86" i="54"/>
  <c r="H86" i="54"/>
  <c r="I83" i="54"/>
  <c r="J83" i="54"/>
  <c r="H83" i="54"/>
  <c r="I81" i="54"/>
  <c r="J81" i="54"/>
  <c r="H81" i="54"/>
  <c r="I77" i="54"/>
  <c r="J77" i="54"/>
  <c r="H77" i="54"/>
  <c r="I72" i="54"/>
  <c r="J72" i="54"/>
  <c r="H72" i="54"/>
  <c r="I71" i="54"/>
  <c r="J71" i="54"/>
  <c r="H71" i="54"/>
  <c r="K99" i="54" l="1"/>
  <c r="L99" i="54"/>
  <c r="L86" i="54"/>
  <c r="K86" i="54"/>
  <c r="K87" i="54"/>
  <c r="L87" i="54"/>
  <c r="K94" i="54"/>
  <c r="L94" i="54"/>
  <c r="K96" i="54"/>
  <c r="L96" i="54"/>
  <c r="K72" i="54"/>
  <c r="L72" i="54"/>
  <c r="K100" i="54"/>
  <c r="L100" i="54"/>
  <c r="K81" i="54"/>
  <c r="L81" i="54"/>
  <c r="K90" i="54"/>
  <c r="L90" i="54"/>
  <c r="K97" i="54"/>
  <c r="L97" i="54"/>
  <c r="K102" i="54"/>
  <c r="L102" i="54"/>
  <c r="K71" i="54"/>
  <c r="L71" i="54"/>
  <c r="K83" i="54"/>
  <c r="L98" i="54"/>
  <c r="K98" i="54"/>
  <c r="K93" i="54"/>
  <c r="L93" i="54"/>
  <c r="I123" i="54"/>
  <c r="I119" i="54" s="1"/>
  <c r="J123" i="54"/>
  <c r="J119" i="54" s="1"/>
  <c r="H119" i="54"/>
  <c r="L123" i="54" l="1"/>
  <c r="K119" i="54" l="1"/>
  <c r="L119" i="54"/>
  <c r="H24" i="55"/>
  <c r="G283" i="50"/>
  <c r="G282" i="50" s="1"/>
  <c r="G281" i="50" s="1"/>
  <c r="H283" i="50"/>
  <c r="F283" i="50"/>
  <c r="F282" i="50" s="1"/>
  <c r="F281" i="50" s="1"/>
  <c r="G197" i="50"/>
  <c r="G196" i="50" s="1"/>
  <c r="G195" i="50" s="1"/>
  <c r="H197" i="50"/>
  <c r="I197" i="50" s="1"/>
  <c r="F197" i="50"/>
  <c r="F196" i="50" s="1"/>
  <c r="F195" i="50" s="1"/>
  <c r="G308" i="50"/>
  <c r="H308" i="50"/>
  <c r="F308" i="50"/>
  <c r="G294" i="50"/>
  <c r="G293" i="50" s="1"/>
  <c r="G292" i="50" s="1"/>
  <c r="H294" i="50"/>
  <c r="F294" i="50"/>
  <c r="F293" i="50" s="1"/>
  <c r="F292" i="50" s="1"/>
  <c r="G122" i="50"/>
  <c r="H122" i="50"/>
  <c r="F122" i="50"/>
  <c r="I294" i="50" l="1"/>
  <c r="I122" i="50"/>
  <c r="I283" i="50"/>
  <c r="I308" i="50"/>
  <c r="H196" i="50"/>
  <c r="I196" i="50" s="1"/>
  <c r="H104" i="54"/>
  <c r="H103" i="54" s="1"/>
  <c r="H282" i="50"/>
  <c r="I282" i="50" s="1"/>
  <c r="H293" i="50"/>
  <c r="I293" i="50" s="1"/>
  <c r="H281" i="50" l="1"/>
  <c r="I281" i="50" s="1"/>
  <c r="H292" i="50"/>
  <c r="H195" i="50"/>
  <c r="I195" i="50" s="1"/>
  <c r="G230" i="50"/>
  <c r="G226" i="50" s="1"/>
  <c r="H230" i="50"/>
  <c r="H226" i="50" s="1"/>
  <c r="F230" i="50"/>
  <c r="F226" i="50" s="1"/>
  <c r="G223" i="50"/>
  <c r="H223" i="50"/>
  <c r="I223" i="50" s="1"/>
  <c r="F223" i="50"/>
  <c r="G218" i="50"/>
  <c r="H218" i="50"/>
  <c r="F218" i="50"/>
  <c r="F171" i="50"/>
  <c r="H54" i="50"/>
  <c r="G54" i="50"/>
  <c r="G53" i="50" s="1"/>
  <c r="F54" i="50"/>
  <c r="F53" i="50" s="1"/>
  <c r="F304" i="50"/>
  <c r="F303" i="50" s="1"/>
  <c r="F301" i="50"/>
  <c r="F299" i="50"/>
  <c r="F287" i="50"/>
  <c r="F286" i="50" s="1"/>
  <c r="F285" i="50" s="1"/>
  <c r="F275" i="50"/>
  <c r="F274" i="50" s="1"/>
  <c r="F269" i="50"/>
  <c r="F262" i="50"/>
  <c r="F258" i="50"/>
  <c r="F254" i="50"/>
  <c r="F251" i="50"/>
  <c r="F249" i="50"/>
  <c r="F247" i="50"/>
  <c r="F239" i="50"/>
  <c r="F238" i="50" s="1"/>
  <c r="F233" i="50"/>
  <c r="F221" i="50"/>
  <c r="F206" i="50"/>
  <c r="F204" i="50"/>
  <c r="F201" i="50"/>
  <c r="F191" i="50"/>
  <c r="F190" i="50" s="1"/>
  <c r="F188" i="50"/>
  <c r="F187" i="50" s="1"/>
  <c r="F182" i="50"/>
  <c r="F181" i="50" s="1"/>
  <c r="F173" i="50"/>
  <c r="F169" i="50"/>
  <c r="F159" i="50"/>
  <c r="F152" i="50"/>
  <c r="F147" i="50"/>
  <c r="F143" i="50"/>
  <c r="F141" i="50"/>
  <c r="F137" i="50"/>
  <c r="F131" i="50"/>
  <c r="F129" i="50"/>
  <c r="F126" i="50"/>
  <c r="F124" i="50"/>
  <c r="F116" i="50"/>
  <c r="F111" i="50"/>
  <c r="F110" i="50" s="1"/>
  <c r="F106" i="50"/>
  <c r="F105" i="50" s="1"/>
  <c r="F103" i="50"/>
  <c r="F102" i="50" s="1"/>
  <c r="F98" i="50"/>
  <c r="F97" i="50" s="1"/>
  <c r="F90" i="50"/>
  <c r="F88" i="50"/>
  <c r="F78" i="50"/>
  <c r="F72" i="50"/>
  <c r="F67" i="50"/>
  <c r="F64" i="50"/>
  <c r="F62" i="50"/>
  <c r="F60" i="50"/>
  <c r="F46" i="50"/>
  <c r="F45" i="50" s="1"/>
  <c r="F43" i="50"/>
  <c r="F39" i="50"/>
  <c r="F32" i="50"/>
  <c r="F31" i="50" s="1"/>
  <c r="F29" i="50"/>
  <c r="F25" i="50"/>
  <c r="F14" i="50"/>
  <c r="F13" i="50" s="1"/>
  <c r="I292" i="50" l="1"/>
  <c r="I230" i="50"/>
  <c r="F49" i="50"/>
  <c r="F48" i="50" s="1"/>
  <c r="G49" i="50"/>
  <c r="G48" i="50" s="1"/>
  <c r="I218" i="50"/>
  <c r="F12" i="50"/>
  <c r="F11" i="50" s="1"/>
  <c r="I54" i="50"/>
  <c r="I226" i="50"/>
  <c r="F128" i="50"/>
  <c r="F113" i="50"/>
  <c r="F298" i="50"/>
  <c r="F297" i="50" s="1"/>
  <c r="F296" i="50" s="1"/>
  <c r="F24" i="50"/>
  <c r="F20" i="50" s="1"/>
  <c r="F208" i="50"/>
  <c r="F146" i="50"/>
  <c r="F246" i="50"/>
  <c r="H53" i="50"/>
  <c r="F253" i="50"/>
  <c r="F200" i="50"/>
  <c r="F136" i="50"/>
  <c r="F38" i="50"/>
  <c r="F34" i="50" s="1"/>
  <c r="F59" i="50"/>
  <c r="F66" i="50"/>
  <c r="F245" i="50" l="1"/>
  <c r="I53" i="50"/>
  <c r="H49" i="50"/>
  <c r="I49" i="50" s="1"/>
  <c r="F19" i="50"/>
  <c r="F10" i="50" s="1"/>
  <c r="F199" i="50"/>
  <c r="F58" i="50"/>
  <c r="F135" i="50"/>
  <c r="F57" i="50" l="1"/>
  <c r="F56" i="50" s="1"/>
  <c r="H48" i="50"/>
  <c r="I48" i="50" s="1"/>
  <c r="J55" i="54" l="1"/>
  <c r="I55" i="54"/>
  <c r="H55" i="54"/>
  <c r="J51" i="54"/>
  <c r="I51" i="54"/>
  <c r="I50" i="54" s="1"/>
  <c r="H51" i="54"/>
  <c r="H50" i="54" s="1"/>
  <c r="J48" i="54"/>
  <c r="I48" i="54"/>
  <c r="H48" i="54"/>
  <c r="J45" i="54"/>
  <c r="I45" i="54"/>
  <c r="H45" i="54"/>
  <c r="J41" i="54"/>
  <c r="I41" i="54"/>
  <c r="H41" i="54"/>
  <c r="J35" i="54"/>
  <c r="I35" i="54"/>
  <c r="I34" i="54" s="1"/>
  <c r="H35" i="54"/>
  <c r="H34" i="54" s="1"/>
  <c r="J30" i="54"/>
  <c r="I30" i="54"/>
  <c r="I29" i="54" s="1"/>
  <c r="H30" i="54"/>
  <c r="H29" i="54" s="1"/>
  <c r="J25" i="54"/>
  <c r="J22" i="54"/>
  <c r="J19" i="54"/>
  <c r="I25" i="54"/>
  <c r="I22" i="54"/>
  <c r="I19" i="54"/>
  <c r="H25" i="54"/>
  <c r="H22" i="54"/>
  <c r="H19" i="54"/>
  <c r="H69" i="54"/>
  <c r="I69" i="54"/>
  <c r="J69" i="54"/>
  <c r="H73" i="54"/>
  <c r="I73" i="54"/>
  <c r="J73" i="54"/>
  <c r="H75" i="54"/>
  <c r="I75" i="54"/>
  <c r="J75" i="54"/>
  <c r="H79" i="54"/>
  <c r="I79" i="54"/>
  <c r="J79" i="54"/>
  <c r="H84" i="54"/>
  <c r="I84" i="54"/>
  <c r="J84" i="54"/>
  <c r="H91" i="54"/>
  <c r="I91" i="54"/>
  <c r="J91" i="54"/>
  <c r="H101" i="54"/>
  <c r="I101" i="54"/>
  <c r="J101" i="54"/>
  <c r="H105" i="54"/>
  <c r="I105" i="54"/>
  <c r="J105" i="54"/>
  <c r="H114" i="54"/>
  <c r="H113" i="54" s="1"/>
  <c r="I114" i="54"/>
  <c r="I113" i="54" s="1"/>
  <c r="J114" i="54"/>
  <c r="H127" i="54"/>
  <c r="H126" i="54" s="1"/>
  <c r="I127" i="54"/>
  <c r="I126" i="54" s="1"/>
  <c r="J127" i="54"/>
  <c r="H130" i="54"/>
  <c r="I130" i="54"/>
  <c r="J130" i="54"/>
  <c r="H132" i="54"/>
  <c r="I132" i="54"/>
  <c r="J132" i="54"/>
  <c r="H138" i="54"/>
  <c r="H137" i="54" s="1"/>
  <c r="I138" i="54"/>
  <c r="I137" i="54" s="1"/>
  <c r="J138" i="54"/>
  <c r="H144" i="54"/>
  <c r="I144" i="54"/>
  <c r="J144" i="54"/>
  <c r="H150" i="54"/>
  <c r="I150" i="54"/>
  <c r="J150" i="54"/>
  <c r="H152" i="54"/>
  <c r="I152" i="54"/>
  <c r="J152" i="54"/>
  <c r="H154" i="54"/>
  <c r="I154" i="54"/>
  <c r="J154" i="54"/>
  <c r="H157" i="54"/>
  <c r="H156" i="54" s="1"/>
  <c r="I157" i="54"/>
  <c r="I156" i="54" s="1"/>
  <c r="J157" i="54"/>
  <c r="H160" i="54"/>
  <c r="I160" i="54"/>
  <c r="J160" i="54"/>
  <c r="H162" i="54"/>
  <c r="I162" i="54"/>
  <c r="J162" i="54"/>
  <c r="H164" i="54"/>
  <c r="I164" i="54"/>
  <c r="J164" i="54"/>
  <c r="F8" i="56"/>
  <c r="E8" i="56"/>
  <c r="E7" i="56" s="1"/>
  <c r="E6" i="56" s="1"/>
  <c r="D8" i="56"/>
  <c r="D7" i="56" s="1"/>
  <c r="D6" i="56" s="1"/>
  <c r="J13" i="57"/>
  <c r="J12" i="57" s="1"/>
  <c r="J11" i="57" s="1"/>
  <c r="J9" i="57"/>
  <c r="J8" i="57" s="1"/>
  <c r="J7" i="57" s="1"/>
  <c r="F10" i="52"/>
  <c r="F9" i="52" s="1"/>
  <c r="F7" i="52"/>
  <c r="F6" i="52" s="1"/>
  <c r="E10" i="52"/>
  <c r="E9" i="52"/>
  <c r="E7" i="52"/>
  <c r="E6" i="52"/>
  <c r="D10" i="52"/>
  <c r="D9" i="52"/>
  <c r="D7" i="52"/>
  <c r="D6" i="52"/>
  <c r="C10" i="52"/>
  <c r="C9" i="52" s="1"/>
  <c r="C7" i="52"/>
  <c r="C6" i="52" s="1"/>
  <c r="H191" i="50"/>
  <c r="G191" i="50"/>
  <c r="H39" i="50"/>
  <c r="G39" i="50"/>
  <c r="H25" i="50"/>
  <c r="G25" i="50"/>
  <c r="G304" i="50"/>
  <c r="G303" i="50" s="1"/>
  <c r="H301" i="50"/>
  <c r="G301" i="50"/>
  <c r="H299" i="50"/>
  <c r="G299" i="50"/>
  <c r="H201" i="50"/>
  <c r="G201" i="50"/>
  <c r="J12" i="54" l="1"/>
  <c r="I12" i="54"/>
  <c r="H12" i="54"/>
  <c r="I39" i="50"/>
  <c r="K105" i="54"/>
  <c r="L105" i="54"/>
  <c r="K132" i="54"/>
  <c r="L132" i="54"/>
  <c r="K30" i="54"/>
  <c r="L30" i="54"/>
  <c r="K150" i="54"/>
  <c r="L150" i="54"/>
  <c r="K75" i="54"/>
  <c r="L75" i="54"/>
  <c r="K35" i="54"/>
  <c r="L35" i="54"/>
  <c r="K51" i="54"/>
  <c r="L51" i="54"/>
  <c r="K152" i="54"/>
  <c r="L152" i="54"/>
  <c r="K101" i="54"/>
  <c r="L101" i="54"/>
  <c r="J156" i="54"/>
  <c r="K162" i="54"/>
  <c r="L162" i="54"/>
  <c r="K160" i="54"/>
  <c r="L160" i="54"/>
  <c r="K48" i="54"/>
  <c r="L48" i="54"/>
  <c r="K127" i="54"/>
  <c r="L127" i="54"/>
  <c r="K41" i="54"/>
  <c r="L41" i="54"/>
  <c r="K91" i="54"/>
  <c r="L91" i="54"/>
  <c r="K154" i="54"/>
  <c r="L154" i="54"/>
  <c r="K138" i="54"/>
  <c r="L138" i="54"/>
  <c r="K114" i="54"/>
  <c r="L114" i="54"/>
  <c r="K84" i="54"/>
  <c r="L84" i="54"/>
  <c r="K69" i="54"/>
  <c r="L69" i="54"/>
  <c r="K19" i="54"/>
  <c r="L19" i="54"/>
  <c r="K73" i="54"/>
  <c r="L73" i="54"/>
  <c r="K22" i="54"/>
  <c r="K55" i="54"/>
  <c r="K79" i="54"/>
  <c r="L79" i="54"/>
  <c r="K144" i="54"/>
  <c r="L144" i="54"/>
  <c r="L164" i="54"/>
  <c r="K25" i="54"/>
  <c r="L25" i="54"/>
  <c r="K45" i="54"/>
  <c r="L45" i="54"/>
  <c r="K57" i="54"/>
  <c r="J50" i="54"/>
  <c r="J34" i="54"/>
  <c r="J29" i="54"/>
  <c r="I201" i="50"/>
  <c r="I191" i="50"/>
  <c r="I44" i="54"/>
  <c r="F7" i="56"/>
  <c r="G8" i="56"/>
  <c r="J137" i="54"/>
  <c r="J113" i="54"/>
  <c r="J129" i="54"/>
  <c r="J126" i="54"/>
  <c r="J78" i="54"/>
  <c r="I78" i="54"/>
  <c r="H78" i="54"/>
  <c r="I129" i="54"/>
  <c r="H129" i="54"/>
  <c r="J44" i="54"/>
  <c r="I159" i="54"/>
  <c r="H159" i="54"/>
  <c r="H68" i="54"/>
  <c r="I68" i="54"/>
  <c r="J159" i="54"/>
  <c r="I140" i="54"/>
  <c r="H44" i="54"/>
  <c r="J140" i="54"/>
  <c r="J68" i="54"/>
  <c r="H37" i="54"/>
  <c r="J37" i="54"/>
  <c r="I37" i="54"/>
  <c r="G298" i="50"/>
  <c r="G297" i="50" s="1"/>
  <c r="G296" i="50" s="1"/>
  <c r="H298" i="50"/>
  <c r="H304" i="50"/>
  <c r="H287" i="50"/>
  <c r="H275" i="50"/>
  <c r="H269" i="50"/>
  <c r="H262" i="50"/>
  <c r="H258" i="50"/>
  <c r="H254" i="50"/>
  <c r="H251" i="50"/>
  <c r="H249" i="50"/>
  <c r="H247" i="50"/>
  <c r="H239" i="50"/>
  <c r="H238" i="50" s="1"/>
  <c r="H233" i="50"/>
  <c r="H221" i="50"/>
  <c r="H206" i="50"/>
  <c r="H204" i="50"/>
  <c r="H190" i="50"/>
  <c r="H188" i="50"/>
  <c r="H182" i="50"/>
  <c r="I182" i="50" s="1"/>
  <c r="H173" i="50"/>
  <c r="H169" i="50"/>
  <c r="H159" i="50"/>
  <c r="H152" i="50"/>
  <c r="I152" i="50" s="1"/>
  <c r="H147" i="50"/>
  <c r="I147" i="50" s="1"/>
  <c r="H143" i="50"/>
  <c r="H141" i="50"/>
  <c r="H137" i="50"/>
  <c r="H131" i="50"/>
  <c r="H129" i="50"/>
  <c r="H126" i="50"/>
  <c r="H124" i="50"/>
  <c r="H116" i="50"/>
  <c r="H111" i="50"/>
  <c r="H106" i="50"/>
  <c r="H103" i="50"/>
  <c r="I103" i="50" s="1"/>
  <c r="H98" i="50"/>
  <c r="H90" i="50"/>
  <c r="H88" i="50"/>
  <c r="I88" i="50" s="1"/>
  <c r="H78" i="50"/>
  <c r="I78" i="50" s="1"/>
  <c r="H72" i="50"/>
  <c r="H67" i="50"/>
  <c r="H64" i="50"/>
  <c r="H62" i="50"/>
  <c r="H60" i="50"/>
  <c r="H46" i="50"/>
  <c r="H43" i="50"/>
  <c r="H32" i="50"/>
  <c r="H29" i="50"/>
  <c r="H14" i="50"/>
  <c r="I14" i="50" s="1"/>
  <c r="G287" i="50"/>
  <c r="G286" i="50" s="1"/>
  <c r="G285" i="50" s="1"/>
  <c r="G275" i="50"/>
  <c r="G274" i="50" s="1"/>
  <c r="G269" i="50"/>
  <c r="G262" i="50"/>
  <c r="G258" i="50"/>
  <c r="G254" i="50"/>
  <c r="G251" i="50"/>
  <c r="G249" i="50"/>
  <c r="G247" i="50"/>
  <c r="G239" i="50"/>
  <c r="G238" i="50" s="1"/>
  <c r="G233" i="50"/>
  <c r="G221" i="50"/>
  <c r="G206" i="50"/>
  <c r="G204" i="50"/>
  <c r="G190" i="50"/>
  <c r="G188" i="50"/>
  <c r="G173" i="50"/>
  <c r="G169" i="50"/>
  <c r="G159" i="50"/>
  <c r="G152" i="50"/>
  <c r="G147" i="50"/>
  <c r="G143" i="50"/>
  <c r="G141" i="50"/>
  <c r="G137" i="50"/>
  <c r="G131" i="50"/>
  <c r="G129" i="50"/>
  <c r="G126" i="50"/>
  <c r="G124" i="50"/>
  <c r="G116" i="50"/>
  <c r="G111" i="50"/>
  <c r="G110" i="50" s="1"/>
  <c r="G106" i="50"/>
  <c r="G105" i="50" s="1"/>
  <c r="G103" i="50"/>
  <c r="G98" i="50"/>
  <c r="G97" i="50" s="1"/>
  <c r="G90" i="50"/>
  <c r="G88" i="50"/>
  <c r="G78" i="50"/>
  <c r="G72" i="50"/>
  <c r="G67" i="50"/>
  <c r="G64" i="50"/>
  <c r="G62" i="50"/>
  <c r="G60" i="50"/>
  <c r="G46" i="50"/>
  <c r="G45" i="50" s="1"/>
  <c r="G43" i="50"/>
  <c r="G32" i="50"/>
  <c r="G31" i="50" s="1"/>
  <c r="G29" i="50"/>
  <c r="G14" i="50"/>
  <c r="I206" i="50" l="1"/>
  <c r="I159" i="50"/>
  <c r="I106" i="50"/>
  <c r="I287" i="50"/>
  <c r="I129" i="50"/>
  <c r="I269" i="50"/>
  <c r="I190" i="50"/>
  <c r="I72" i="50"/>
  <c r="I67" i="50"/>
  <c r="I275" i="50"/>
  <c r="I169" i="50"/>
  <c r="I111" i="50"/>
  <c r="I60" i="50"/>
  <c r="I116" i="50"/>
  <c r="I173" i="50"/>
  <c r="I254" i="50"/>
  <c r="I62" i="50"/>
  <c r="I124" i="50"/>
  <c r="I258" i="50"/>
  <c r="I64" i="50"/>
  <c r="I126" i="50"/>
  <c r="I262" i="50"/>
  <c r="K129" i="54"/>
  <c r="L129" i="54"/>
  <c r="K78" i="54"/>
  <c r="L78" i="54"/>
  <c r="L34" i="54"/>
  <c r="K34" i="54"/>
  <c r="K54" i="54"/>
  <c r="K29" i="54"/>
  <c r="L29" i="54"/>
  <c r="K50" i="54"/>
  <c r="L50" i="54"/>
  <c r="K37" i="54"/>
  <c r="L37" i="54"/>
  <c r="L137" i="54"/>
  <c r="K137" i="54"/>
  <c r="K126" i="54"/>
  <c r="L126" i="54"/>
  <c r="L12" i="54"/>
  <c r="K12" i="54"/>
  <c r="K44" i="54"/>
  <c r="L44" i="54"/>
  <c r="K140" i="54"/>
  <c r="L140" i="54"/>
  <c r="K159" i="54"/>
  <c r="L159" i="54"/>
  <c r="K113" i="54"/>
  <c r="L113" i="54"/>
  <c r="L68" i="54"/>
  <c r="K68" i="54"/>
  <c r="H303" i="50"/>
  <c r="I303" i="50" s="1"/>
  <c r="I239" i="50"/>
  <c r="I233" i="50"/>
  <c r="I143" i="50"/>
  <c r="I141" i="50"/>
  <c r="I137" i="50"/>
  <c r="I131" i="50"/>
  <c r="I98" i="50"/>
  <c r="I90" i="50"/>
  <c r="I67" i="54"/>
  <c r="J67" i="54"/>
  <c r="F6" i="56"/>
  <c r="G6" i="56" s="1"/>
  <c r="G7" i="56"/>
  <c r="H67" i="54"/>
  <c r="H105" i="50"/>
  <c r="I105" i="50" s="1"/>
  <c r="H181" i="50"/>
  <c r="I181" i="50" s="1"/>
  <c r="H187" i="50"/>
  <c r="H102" i="50"/>
  <c r="H110" i="50"/>
  <c r="I110" i="50" s="1"/>
  <c r="H274" i="50"/>
  <c r="I274" i="50" s="1"/>
  <c r="H286" i="50"/>
  <c r="H285" i="50" s="1"/>
  <c r="H13" i="50"/>
  <c r="H12" i="50" s="1"/>
  <c r="H45" i="50"/>
  <c r="I238" i="50"/>
  <c r="H128" i="50"/>
  <c r="G128" i="50"/>
  <c r="G113" i="50"/>
  <c r="H113" i="50"/>
  <c r="G146" i="50"/>
  <c r="H146" i="50"/>
  <c r="I136" i="54"/>
  <c r="H11" i="54"/>
  <c r="J136" i="54"/>
  <c r="I11" i="54"/>
  <c r="I10" i="54" s="1"/>
  <c r="J11" i="54"/>
  <c r="H208" i="50"/>
  <c r="G208" i="50"/>
  <c r="G200" i="50"/>
  <c r="H253" i="50"/>
  <c r="G24" i="50"/>
  <c r="G20" i="50" s="1"/>
  <c r="H31" i="50"/>
  <c r="H38" i="50"/>
  <c r="H246" i="50"/>
  <c r="H200" i="50"/>
  <c r="H136" i="50"/>
  <c r="H97" i="50"/>
  <c r="I97" i="50" s="1"/>
  <c r="H66" i="50"/>
  <c r="H59" i="50"/>
  <c r="H24" i="50"/>
  <c r="G59" i="50"/>
  <c r="G38" i="50"/>
  <c r="G187" i="50"/>
  <c r="G246" i="50"/>
  <c r="G102" i="50"/>
  <c r="G136" i="50"/>
  <c r="G253" i="50"/>
  <c r="G13" i="50"/>
  <c r="G12" i="50" s="1"/>
  <c r="G66" i="50"/>
  <c r="G245" i="50" l="1"/>
  <c r="I286" i="50"/>
  <c r="H245" i="50"/>
  <c r="I38" i="50"/>
  <c r="I113" i="50"/>
  <c r="I136" i="50"/>
  <c r="I146" i="50"/>
  <c r="I13" i="50"/>
  <c r="K11" i="54"/>
  <c r="L11" i="54"/>
  <c r="K136" i="54"/>
  <c r="L136" i="54"/>
  <c r="K67" i="54"/>
  <c r="L67" i="54"/>
  <c r="K53" i="54"/>
  <c r="I253" i="50"/>
  <c r="I208" i="50"/>
  <c r="I200" i="50"/>
  <c r="I128" i="50"/>
  <c r="I102" i="50"/>
  <c r="I66" i="50"/>
  <c r="I59" i="50"/>
  <c r="H34" i="50"/>
  <c r="G34" i="50"/>
  <c r="G19" i="50" s="1"/>
  <c r="H20" i="50"/>
  <c r="I285" i="50"/>
  <c r="J10" i="54"/>
  <c r="K10" i="54" s="1"/>
  <c r="G199" i="50"/>
  <c r="H297" i="50"/>
  <c r="I297" i="50" s="1"/>
  <c r="H199" i="50"/>
  <c r="I66" i="54"/>
  <c r="J66" i="54"/>
  <c r="H135" i="50"/>
  <c r="H58" i="50"/>
  <c r="G135" i="50"/>
  <c r="G58" i="50"/>
  <c r="G57" i="50" l="1"/>
  <c r="H57" i="50"/>
  <c r="H19" i="50"/>
  <c r="I19" i="50" s="1"/>
  <c r="I34" i="50"/>
  <c r="H11" i="50"/>
  <c r="I12" i="50"/>
  <c r="I245" i="50"/>
  <c r="I199" i="50"/>
  <c r="I135" i="50"/>
  <c r="I58" i="50"/>
  <c r="K66" i="54"/>
  <c r="H296" i="50"/>
  <c r="I296" i="50" s="1"/>
  <c r="G56" i="50"/>
  <c r="G11" i="50"/>
  <c r="G10" i="50" s="1"/>
  <c r="I11" i="50" l="1"/>
  <c r="I57" i="50"/>
  <c r="H56" i="50"/>
  <c r="I56" i="50" s="1"/>
  <c r="H10" i="50"/>
  <c r="I10" i="50" s="1"/>
  <c r="H9" i="50" l="1"/>
  <c r="G9" i="50"/>
  <c r="G8" i="50" s="1"/>
  <c r="H8" i="50" l="1"/>
  <c r="I9" i="50"/>
  <c r="H8" i="56"/>
  <c r="D11" i="55" l="1"/>
  <c r="D7" i="55"/>
  <c r="D27" i="55"/>
  <c r="D22" i="55"/>
  <c r="D20" i="55"/>
  <c r="D17" i="55"/>
  <c r="D15" i="55"/>
  <c r="D13" i="55"/>
  <c r="D9" i="55"/>
  <c r="H10" i="54"/>
  <c r="D19" i="55" l="1"/>
  <c r="D6" i="55"/>
  <c r="H14" i="53"/>
  <c r="H12" i="53"/>
  <c r="H11" i="53"/>
  <c r="J15" i="53"/>
  <c r="I15" i="53"/>
  <c r="J14" i="53"/>
  <c r="I14" i="53"/>
  <c r="J12" i="53"/>
  <c r="I12" i="53"/>
  <c r="J11" i="53"/>
  <c r="K11" i="53" s="1"/>
  <c r="I11" i="53"/>
  <c r="E13" i="55"/>
  <c r="F11" i="55"/>
  <c r="G11" i="55" s="1"/>
  <c r="E11" i="55"/>
  <c r="H11" i="55" s="1"/>
  <c r="F27" i="55"/>
  <c r="G27" i="55" s="1"/>
  <c r="E27" i="55"/>
  <c r="F22" i="55"/>
  <c r="G22" i="55" s="1"/>
  <c r="E22" i="55"/>
  <c r="H22" i="55" s="1"/>
  <c r="F20" i="55"/>
  <c r="G20" i="55" s="1"/>
  <c r="E20" i="55"/>
  <c r="H20" i="55" s="1"/>
  <c r="F7" i="55"/>
  <c r="G7" i="55" s="1"/>
  <c r="F9" i="55"/>
  <c r="G9" i="55" s="1"/>
  <c r="E9" i="55"/>
  <c r="H9" i="55" s="1"/>
  <c r="E15" i="55"/>
  <c r="F17" i="55"/>
  <c r="G17" i="55" s="1"/>
  <c r="E17" i="55"/>
  <c r="H17" i="55" s="1"/>
  <c r="H27" i="55" l="1"/>
  <c r="K12" i="53"/>
  <c r="K14" i="53"/>
  <c r="L14" i="53"/>
  <c r="K15" i="53"/>
  <c r="L15" i="53"/>
  <c r="H10" i="53"/>
  <c r="E19" i="55"/>
  <c r="F19" i="55"/>
  <c r="G19" i="55" s="1"/>
  <c r="G10" i="53"/>
  <c r="J13" i="53"/>
  <c r="I13" i="53"/>
  <c r="L11" i="53"/>
  <c r="J10" i="53"/>
  <c r="I10" i="53"/>
  <c r="L66" i="54"/>
  <c r="L10" i="54"/>
  <c r="F15" i="55"/>
  <c r="G15" i="55" s="1"/>
  <c r="F13" i="55"/>
  <c r="G13" i="55" s="1"/>
  <c r="E7" i="55"/>
  <c r="H7" i="55" s="1"/>
  <c r="H15" i="55" l="1"/>
  <c r="H13" i="55"/>
  <c r="H19" i="55"/>
  <c r="K13" i="53"/>
  <c r="L13" i="53"/>
  <c r="K10" i="53"/>
  <c r="E6" i="55"/>
  <c r="G16" i="53"/>
  <c r="J16" i="53"/>
  <c r="J27" i="53" s="1"/>
  <c r="I16" i="53"/>
  <c r="I27" i="53" s="1"/>
  <c r="L10" i="53"/>
  <c r="F6" i="55"/>
  <c r="G6" i="55" s="1"/>
  <c r="L16" i="53" l="1"/>
  <c r="K16" i="53"/>
  <c r="K27" i="53"/>
  <c r="H6" i="55"/>
  <c r="H7" i="56" l="1"/>
  <c r="H9" i="56"/>
  <c r="H6" i="56"/>
  <c r="I8" i="50" l="1"/>
  <c r="H140" i="54"/>
  <c r="H136" i="54" s="1"/>
  <c r="H15" i="53" l="1"/>
  <c r="H13" i="53" s="1"/>
  <c r="H16" i="53" s="1"/>
  <c r="H27" i="53" s="1"/>
  <c r="H66" i="54"/>
  <c r="F9" i="50" l="1"/>
  <c r="F8" i="50" s="1"/>
</calcChain>
</file>

<file path=xl/sharedStrings.xml><?xml version="1.0" encoding="utf-8"?>
<sst xmlns="http://schemas.openxmlformats.org/spreadsheetml/2006/main" count="616" uniqueCount="241">
  <si>
    <t>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</si>
  <si>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</si>
  <si>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</si>
  <si>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</si>
  <si>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</si>
  <si>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</si>
  <si>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</si>
  <si>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</si>
  <si>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</si>
  <si>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Kazne, penali i naknade štete</t>
  </si>
  <si>
    <t>Ostali rashodi</t>
  </si>
  <si>
    <t>Dodatna ulaganja na građevinskim objektima</t>
  </si>
  <si>
    <t>Građevinski objekti</t>
  </si>
  <si>
    <t>Ostali rashodi za zaposlene</t>
  </si>
  <si>
    <t>Rashodi za dodatna ulaganja na nefinancijskoj imovini</t>
  </si>
  <si>
    <t>Naknade troškova osobama izvan radnog odnosa</t>
  </si>
  <si>
    <t>Naknade građanima i kućanstvima na temelju osiguranja i druge naknade</t>
  </si>
  <si>
    <t>Ostale naknade građanima i kućanstvima iz proračuna</t>
  </si>
  <si>
    <t>Nematerijalna proizvedena imovina</t>
  </si>
  <si>
    <t>Nematerijalna imovina</t>
  </si>
  <si>
    <t>Knjige, umjetnička djela i ostale izložbene vrijednosti</t>
  </si>
  <si>
    <t>Tekuće donacije</t>
  </si>
  <si>
    <t>Pomoći iz inozemstva i od subjekata unutar općeg proračuna</t>
  </si>
  <si>
    <t>Prihodi od financijske imovine</t>
  </si>
  <si>
    <t>Prihodi po posebnim propisima</t>
  </si>
  <si>
    <t>Prihodi iz nadležnog proračuna i od HZZO-a temeljem ugovornih obveza</t>
  </si>
  <si>
    <t>Prihodi iz nadležnog proračuna za financiranje redovne djelatnosti proračunskih korisnika</t>
  </si>
  <si>
    <t>Kazne, upravne mjere i ostali prihodi</t>
  </si>
  <si>
    <t>Ostali prihodi</t>
  </si>
  <si>
    <t>Prihodi od prodaje proizvedene dugotrajne imovine</t>
  </si>
  <si>
    <t>Financijski rashodi</t>
  </si>
  <si>
    <t>Rashodi za nabavu proizvedene dugotrajne imovine</t>
  </si>
  <si>
    <t>Prijevozna sredstva</t>
  </si>
  <si>
    <t>Prijenosi između proračunskih korisnika istog proračuna</t>
  </si>
  <si>
    <t>PRIHODI UKUPNO</t>
  </si>
  <si>
    <t>RASHODI UKUPNO</t>
  </si>
  <si>
    <t>Tekuće donacije u novcu</t>
  </si>
  <si>
    <t>Vlastiti prihodi</t>
  </si>
  <si>
    <t>Donacije</t>
  </si>
  <si>
    <t>Opći prihodi i primici</t>
  </si>
  <si>
    <t>Plaće (Bruto)</t>
  </si>
  <si>
    <t>Pomoći temeljem prijenosa EU sredstava</t>
  </si>
  <si>
    <t>Prihodi od upravnih i administrativnih pristojbi, pristojbi po posebnim propisima i naknada</t>
  </si>
  <si>
    <t>Prihodi od prodaje proizvoda i robe te pruženih usluga</t>
  </si>
  <si>
    <t>Prihodi od HZZO-a na temelju ugovornih obveza</t>
  </si>
  <si>
    <t>Prihodi od prodaje građevinskih objekata</t>
  </si>
  <si>
    <t>UKUPNO RASHODI</t>
  </si>
  <si>
    <t>Primici od povrata depozita i jamčevnih pologa</t>
  </si>
  <si>
    <t>6=5/2*100</t>
  </si>
  <si>
    <t>7=5/4*100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</si>
  <si>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</si>
  <si>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</si>
  <si>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</si>
  <si>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</si>
  <si>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Primici od povrata jamčevnih pologa</t>
  </si>
  <si>
    <t>Tekuće pomoći proračunskim korisnicima iz proračuna koji im nije nadležan</t>
  </si>
  <si>
    <t>Kapitalne pomoći proračunskim korisnicima iz proračuna koji im nije nadležan</t>
  </si>
  <si>
    <t>Tekuće pomoći temeljem prijenosa EU sredstava</t>
  </si>
  <si>
    <t>Kapitalne pomoći temeljem prijenosa EU sredstava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</si>
  <si>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</si>
  <si>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</si>
  <si>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Kapitalne donacije</t>
  </si>
  <si>
    <t>Stambeni objekti</t>
  </si>
  <si>
    <t>Prijevozna sredstva u cestovnom prometu</t>
  </si>
  <si>
    <t>Intelektualne i osobne usluge</t>
  </si>
  <si>
    <t>Plaće za redovan rad</t>
  </si>
  <si>
    <t>Službena putovanja</t>
  </si>
  <si>
    <t>Stručno usavršavanje zaposlenika</t>
  </si>
  <si>
    <t>Materijal i sirovine</t>
  </si>
  <si>
    <t>Energija</t>
  </si>
  <si>
    <t>Komunalne usluge</t>
  </si>
  <si>
    <t>Zdravstvene i veterinarske usluge</t>
  </si>
  <si>
    <t>Računalne usluge</t>
  </si>
  <si>
    <t>Ostale usluge</t>
  </si>
  <si>
    <t>Reprezentacija</t>
  </si>
  <si>
    <t>Pristojbe i naknade</t>
  </si>
  <si>
    <t>Troškovi sudskih postupaka</t>
  </si>
  <si>
    <t>Zatezne kamate</t>
  </si>
  <si>
    <t>Ostali nespomenuti financijski rashodi</t>
  </si>
  <si>
    <t>Naknade šteta pravnim i fizičkim osobama</t>
  </si>
  <si>
    <t>Naknade šteta zaposlenicima</t>
  </si>
  <si>
    <t>Ugovorene kazne i ostale naknade šteta</t>
  </si>
  <si>
    <t>Plaće za prekovremeni rad</t>
  </si>
  <si>
    <t>Plaće za posebne uvjete rada</t>
  </si>
  <si>
    <t>Službena, radna i zaštitna odjeća i obuća</t>
  </si>
  <si>
    <t>Usluge telefona, pošte i prijevoza</t>
  </si>
  <si>
    <t>Usluge promidžbe i informiranja</t>
  </si>
  <si>
    <t>Zakupnine i najamnine</t>
  </si>
  <si>
    <t>Premije osiguranja</t>
  </si>
  <si>
    <t>Dodatna ulaganja na postrojenjima i opremi</t>
  </si>
  <si>
    <t>Licence</t>
  </si>
  <si>
    <t>Poslovni objekti</t>
  </si>
  <si>
    <t>Komunikacijska oprema</t>
  </si>
  <si>
    <t>Oprema za održavanje i zaštitu</t>
  </si>
  <si>
    <t>Medicinska i laboratorijska oprema</t>
  </si>
  <si>
    <t>Knjige</t>
  </si>
  <si>
    <t>Ostala nematerijalna proizvedena imovina</t>
  </si>
  <si>
    <t>Uredski materijal i ostali materijalni rashodi</t>
  </si>
  <si>
    <t>Naknade građanima i kućanstvima u novcu</t>
  </si>
  <si>
    <t>Izdaci za dane zajmove i depozite</t>
  </si>
  <si>
    <t>Izdaci za depozite i jamčevne pologe</t>
  </si>
  <si>
    <t>Prihodi od prodaje ili zamjene nefinancijske imovine i naknade s naslova osiguranja</t>
  </si>
  <si>
    <t>Kapitalni prijenosi između proračunskih korisnika istog proračuna</t>
  </si>
  <si>
    <t>Ostale naknade troškova zaposlenima</t>
  </si>
  <si>
    <t>Prihodi od prodaje postrojenja i opreme</t>
  </si>
  <si>
    <t>Dodatna ulaganja za ostalu nefinancijsku imovinu</t>
  </si>
  <si>
    <t>II. POSEBNI DIO</t>
  </si>
  <si>
    <t>IZVJEŠTAJ PO PROGRAMSKOJ KLASIFIKACIJI</t>
  </si>
  <si>
    <t>BROJČANA OZNAKA I NAZIV</t>
  </si>
  <si>
    <t>INDEKS**</t>
  </si>
  <si>
    <t>5=4/3*100</t>
  </si>
  <si>
    <t>OPĆA BOLNICA ZADAR</t>
  </si>
  <si>
    <t>ADMINISTRACIJA I UPRAVLJANJE</t>
  </si>
  <si>
    <t>IZVJEŠTAJ RAČUNA FINANCIRANJA PREMA IZVORIMA FINANCIRANJA</t>
  </si>
  <si>
    <t>INDEKS</t>
  </si>
  <si>
    <t>UKUPNO PRIMICI</t>
  </si>
  <si>
    <t>1 Opći prihodi i primici</t>
  </si>
  <si>
    <t>11 Opći prihodi i primici</t>
  </si>
  <si>
    <t>3 Vlastiti prihodi</t>
  </si>
  <si>
    <t>31 Vlastiti prihodi</t>
  </si>
  <si>
    <t xml:space="preserve">UKUPNO IZDACI </t>
  </si>
  <si>
    <t>I. OPĆI DIO</t>
  </si>
  <si>
    <t>SAŽETAK  RAČUNA PRIHODA I RASHODA I  RAČUNA FINANCIRANJA</t>
  </si>
  <si>
    <t>SAŽETAK  RAČUNA PRIHODA I RASHODA</t>
  </si>
  <si>
    <t>6 PRIHODI POSLOVANJA</t>
  </si>
  <si>
    <t>7 PRIHODI OD PRODAJE NEFINANCIJSKE IMOVINE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</si>
  <si>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</si>
  <si>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</si>
  <si>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</si>
  <si>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</si>
  <si>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</si>
  <si>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</si>
  <si>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</si>
  <si>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  može sadržavati i dodatne podatke.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</si>
  <si>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</si>
  <si>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</si>
  <si>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IZVJEŠTAJ O PRIHODIMA I RASHODIMA PREMA EKONOMSKOJ KLASIFIKACIJI </t>
  </si>
  <si>
    <t>UKUPNI PRIHODI</t>
  </si>
  <si>
    <t>Prihodi poslovanja</t>
  </si>
  <si>
    <t>Prihodi od prodaje nefinancijske imovine</t>
  </si>
  <si>
    <t>UKUPNI RASHODI</t>
  </si>
  <si>
    <t>Rashodi poslovanja</t>
  </si>
  <si>
    <t>Rashodi za nabavu nefinancijske imovine</t>
  </si>
  <si>
    <t>Rashodi za nabavu neproizvedene dugotrajne imovine</t>
  </si>
  <si>
    <t>IZVJEŠTAJ O PRIHODIMA I RASHODIMA PREMA IZVORIMA FINANCIRANJA</t>
  </si>
  <si>
    <t xml:space="preserve">UKUPNO PRIHODI </t>
  </si>
  <si>
    <t>IZVJEŠTAJ O RASHODIMA PREMA FUNKCIJSKOJ KLASIFIKACIJI</t>
  </si>
  <si>
    <t xml:space="preserve"> RAČUN FINANCIRANJA</t>
  </si>
  <si>
    <t xml:space="preserve">IZVJEŠTAJ RAČUNA FINANCIRANJA PREMA EKONOMSKOJ KLASIFIKACIJI </t>
  </si>
  <si>
    <t>Primici od financijske imovine i zaduživanja</t>
  </si>
  <si>
    <t>Izdaci za financijsku imovinu i otplate zajmova</t>
  </si>
  <si>
    <t>INVESTICIJE U ZDRAVSTVENU INFRASTRUKTURU</t>
  </si>
  <si>
    <t>Primljene otplate (povrati) glavnice danih zajmova</t>
  </si>
  <si>
    <t>07 Zdravstvo</t>
  </si>
  <si>
    <t>0731 Usluge općih bolnica</t>
  </si>
  <si>
    <t>Izdaci za jamčevne pologe</t>
  </si>
  <si>
    <t>4 Prihodi za posebne namjene</t>
  </si>
  <si>
    <t>5 Pomoći</t>
  </si>
  <si>
    <t>6 Donacije</t>
  </si>
  <si>
    <t>61 Donacije</t>
  </si>
  <si>
    <t>7 Prihodi od prodaje ili zamjene nefinancijske imovine i naknade s naslova osiguranja</t>
  </si>
  <si>
    <t>71 Prihodi od prodaje ili zamjene nefinancijske imovine i naknade s naslova osiguranja</t>
  </si>
  <si>
    <t>Pomoći od izvanproračunskih korisnika</t>
  </si>
  <si>
    <t xml:space="preserve">Tekuće pomoći od izvanproračunskih korisnika </t>
  </si>
  <si>
    <t xml:space="preserve">Pomoći proračunskim korisnicima iz proračuna koji im nije nadležan </t>
  </si>
  <si>
    <t>Prihodi od imovine</t>
  </si>
  <si>
    <t xml:space="preserve">Ostali nespomenuti prihodi </t>
  </si>
  <si>
    <t>Prihodi od prodaje proizvoda i robe te pruženih usluga, prihodi od donacija te povrati po protestiranim jamstvima</t>
  </si>
  <si>
    <t>Donacije od pravnih i fizičkih osoba izvan općeg proračuna i povrat donacija po protestiranim jamstvima</t>
  </si>
  <si>
    <t>Prihodi iz nadležnog proračuna za financiranje rashoda poslovanja</t>
  </si>
  <si>
    <t>Prihodi iz nadležnog proračuna za financiranje rashoda za nabavu nefinancijske imovine</t>
  </si>
  <si>
    <t>Doprinosi za obvezno zdravstveno osiguranje</t>
  </si>
  <si>
    <t>Doprinosi za obvezno osiguranje u slučaju nezaposlenosti</t>
  </si>
  <si>
    <t>Naknade za prijevoz, za rad na terenu i odvojeni život</t>
  </si>
  <si>
    <t>Materijal i dijelovi za tekuće i investicijsko održavanje</t>
  </si>
  <si>
    <t>Sitni inventar i auto gume</t>
  </si>
  <si>
    <t>Usluge tekućeg i investicijskog održavanja</t>
  </si>
  <si>
    <t>Naknade za rad predstavničkih i izvršnih tijela, povjerenstava i slično</t>
  </si>
  <si>
    <t>Članarine i norme</t>
  </si>
  <si>
    <t>Bankarske usluge i usluge platnog prometa</t>
  </si>
  <si>
    <t>Negativne tečajne razlike i razlike zbog primjene valutne klauzule</t>
  </si>
  <si>
    <t>Uredska oprema i namještaj</t>
  </si>
  <si>
    <t>Uređaji, strojevi i oprema za ostale namjene</t>
  </si>
  <si>
    <t>Rashodi za nabavu plemenitih metala i ostalih pohranjenih vrijednosti</t>
  </si>
  <si>
    <t>Plemeniti metali i ostale pohranjene vrijednosti</t>
  </si>
  <si>
    <t>Pohranjene knjige, umjetnička djela i slične vrijednosti</t>
  </si>
  <si>
    <t>073 Bolničke službe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</si>
  <si>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</si>
  <si>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</si>
  <si>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</si>
  <si>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</si>
  <si>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OPĆA BOLNICA ZADAR– IZRAVNA KAPITALNA ULAGANJA</t>
  </si>
  <si>
    <t>Ostale pomoći</t>
  </si>
  <si>
    <t>SIGURNOST GRAĐANA I PRAVA NA ZDRAVSTVENE USLUGE</t>
  </si>
  <si>
    <t>Naknade šteta fizičkim i pravnim osobama</t>
  </si>
  <si>
    <t>Uredska i računalna oprema i namještaj</t>
  </si>
  <si>
    <t>Knjige u knjižnicama</t>
  </si>
  <si>
    <t>Ostali prihodi za posebne namjene</t>
  </si>
  <si>
    <t>Place za prekovremeni rad</t>
  </si>
  <si>
    <t>K961001</t>
  </si>
  <si>
    <t>K961003</t>
  </si>
  <si>
    <t>A961002</t>
  </si>
  <si>
    <t>ZAŠTITA ZDRAVLJA</t>
  </si>
  <si>
    <t>A961004</t>
  </si>
  <si>
    <t>ADMINISTRACIJA I UPRAVLJANJE (IZ EVIDENCIJSKIH PRIHODA)</t>
  </si>
  <si>
    <t>PROJEKT IZGRADNJE SOLARNE ELEKTRANE NA KROVU ZGRADE POLIKLINIKE OPĆE BOLNICE ZADAR (IZ EVIDENCIJSKIH PRIHODA)</t>
  </si>
  <si>
    <t>43 Ostali prihodi za posebne namjene</t>
  </si>
  <si>
    <t>52 Ostale pomoći</t>
  </si>
  <si>
    <t>IZVORNI PLAN ILI REBALANS 2025.*</t>
  </si>
  <si>
    <t>TEKUĆI PLAN 2025.*</t>
  </si>
  <si>
    <t>K961005</t>
  </si>
  <si>
    <t>Projekt Energetske obnove zgrada Interne medicine, Ginekologije i Pedijatrije OB Zadar NPOO.C6.1.R1-I1.04.0108</t>
  </si>
  <si>
    <t>Pomoći</t>
  </si>
  <si>
    <t>Rashodi po osnovi utroška lijekova i potrošnog medicinskog materijala</t>
  </si>
  <si>
    <t>Rashodi lijekova i potrošnog medicinskog materijala kod zdravstvenih ustanova</t>
  </si>
  <si>
    <t>Pomoći dane u inozemstvo i unutar općeg proračuna</t>
  </si>
  <si>
    <t>Pomoći međunarodnim organizacijama te institucijama i tijelima EU</t>
  </si>
  <si>
    <t>Tekuće pomoći međunarodnim organizacijama te institucijama i tijelima EU</t>
  </si>
  <si>
    <t>Kapitalne pomoći međunarodnim organizacijama te institucijama i tijelima EU</t>
  </si>
  <si>
    <t>Prijenos - Ostali prihodi za posebne namjene</t>
  </si>
  <si>
    <t>Prijenos - Donacije</t>
  </si>
  <si>
    <t>Prijenos - Prihodi od prodaje ili zamjene nefinancijske imovine i naknade s naslova osiguranja</t>
  </si>
  <si>
    <t>49 Prijenos - Ostali prihodi za posebne namjene (HZZO)</t>
  </si>
  <si>
    <t>79 Prijenos - Prihodi od prodaje ili zamjene nefinancijske imovine i naknade s naslova osiguranja</t>
  </si>
  <si>
    <t>Ostali građevinski objekti</t>
  </si>
  <si>
    <t>Prihodi od prodaje proizvoda i robe</t>
  </si>
  <si>
    <t>69 Prijenos - Donacije</t>
  </si>
  <si>
    <t>IZVJEŠTAJ O IZVRŠENJU FINANCIJSKOG PLANA OPĆE BOLNICE ZADAR ZA 2025. GODINU</t>
  </si>
  <si>
    <t xml:space="preserve">OSTVARENJE/IZVRŠENJE 
2024. </t>
  </si>
  <si>
    <t xml:space="preserve">OSTVARENJE/IZVRŠENJE 
2025. </t>
  </si>
  <si>
    <t xml:space="preserve">** AKO Opći i Posebni dio polugodišnjeg izvještaja ne sadrži "TEKUĆI PLAN 2025.", "INDEKS"("OSTVARENJE/IZVRŠENJE 2025."/"TEKUĆI PLAN 2025.") iskazuje se kao "OSTVARENJE/IZVRŠENJE 2025."/"IZVORNI PLAN 2025." ODNOSNO "REBALANS 2025." </t>
  </si>
  <si>
    <t xml:space="preserve"> IZVRŠENJE 
2025. </t>
  </si>
  <si>
    <t>Pomoći od inozemnih vlada</t>
  </si>
  <si>
    <t>Tekuće pomoći od inozemnih vlada</t>
  </si>
  <si>
    <t>Kapitalne pomoći od inozemnih vlada</t>
  </si>
  <si>
    <t>Kapitalne pomoći od izvanproračunskih korisnika</t>
  </si>
  <si>
    <t>Pomoći inozemnim vladama</t>
  </si>
  <si>
    <t>Tekuće pomoći inozemnim vladama</t>
  </si>
  <si>
    <t>Kapitalne pomoći inozemnim vladama</t>
  </si>
  <si>
    <t>Osobni automobili</t>
  </si>
  <si>
    <t>Prihodi od prodaje prijevoznih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</si>
</sst>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4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1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MS Sans Serif"/>
      <family val="2"/>
      <charset val="238"/>
    </font>
    <font>
      <sz val="9.85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MS Sans Serif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</font>
    <font>
      <b/>
      <sz val="10"/>
      <color rgb="FF00000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9">
    <xf numFmtId="0" fontId="0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10" fillId="0" borderId="0"/>
    <xf numFmtId="164" fontId="6" fillId="0" borderId="0" applyFont="0" applyFill="0" applyBorder="0" applyAlignment="0" applyProtection="0"/>
    <xf numFmtId="0" fontId="5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6" applyNumberFormat="0" applyAlignment="0" applyProtection="0"/>
    <xf numFmtId="0" fontId="18" fillId="17" borderId="7" applyNumberFormat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6" applyNumberFormat="0" applyAlignment="0" applyProtection="0"/>
    <xf numFmtId="0" fontId="25" fillId="0" borderId="11" applyNumberFormat="0" applyFill="0" applyAlignment="0" applyProtection="0"/>
    <xf numFmtId="0" fontId="26" fillId="7" borderId="0" applyNumberFormat="0" applyBorder="0" applyAlignment="0" applyProtection="0"/>
    <xf numFmtId="0" fontId="13" fillId="4" borderId="12" applyNumberFormat="0" applyFont="0" applyAlignment="0" applyProtection="0"/>
    <xf numFmtId="0" fontId="27" fillId="16" borderId="13" applyNumberFormat="0" applyAlignment="0" applyProtection="0"/>
    <xf numFmtId="0" fontId="28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3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9" fillId="0" borderId="0"/>
    <xf numFmtId="4" fontId="47" fillId="7" borderId="15" applyNumberFormat="0" applyProtection="0">
      <alignment vertical="center"/>
    </xf>
    <xf numFmtId="4" fontId="47" fillId="0" borderId="15" applyNumberFormat="0" applyProtection="0">
      <alignment horizontal="right" vertical="center"/>
    </xf>
    <xf numFmtId="0" fontId="1" fillId="0" borderId="0"/>
    <xf numFmtId="0" fontId="47" fillId="20" borderId="15" applyNumberFormat="0" applyProtection="0">
      <alignment horizontal="left" vertical="center" indent="1" justifyLastLine="1"/>
    </xf>
  </cellStyleXfs>
  <cellXfs count="139">
    <xf numFmtId="0" fontId="0" fillId="0" borderId="0" xfId="0"/>
    <xf numFmtId="0" fontId="29" fillId="0" borderId="0" xfId="62" applyFont="1" applyAlignment="1">
      <alignment horizontal="center" vertical="center" wrapText="1"/>
    </xf>
    <xf numFmtId="0" fontId="9" fillId="0" borderId="0" xfId="62" applyFont="1" applyAlignment="1">
      <alignment vertical="center" wrapText="1"/>
    </xf>
    <xf numFmtId="0" fontId="4" fillId="0" borderId="0" xfId="62"/>
    <xf numFmtId="0" fontId="8" fillId="19" borderId="2" xfId="62" applyFont="1" applyFill="1" applyBorder="1" applyAlignment="1">
      <alignment horizontal="center" vertical="center" wrapText="1"/>
    </xf>
    <xf numFmtId="0" fontId="8" fillId="19" borderId="1" xfId="62" applyFont="1" applyFill="1" applyBorder="1" applyAlignment="1">
      <alignment horizontal="center" vertical="center" wrapText="1"/>
    </xf>
    <xf numFmtId="0" fontId="36" fillId="19" borderId="1" xfId="62" applyFont="1" applyFill="1" applyBorder="1" applyAlignment="1">
      <alignment horizontal="center" vertical="center" wrapText="1"/>
    </xf>
    <xf numFmtId="0" fontId="37" fillId="0" borderId="0" xfId="62" applyFont="1"/>
    <xf numFmtId="0" fontId="9" fillId="18" borderId="2" xfId="62" applyFont="1" applyFill="1" applyBorder="1" applyAlignment="1">
      <alignment horizontal="left" vertical="center" wrapText="1"/>
    </xf>
    <xf numFmtId="0" fontId="38" fillId="0" borderId="2" xfId="62" applyFont="1" applyBorder="1" applyAlignment="1">
      <alignment horizontal="left" vertical="center" wrapText="1"/>
    </xf>
    <xf numFmtId="0" fontId="4" fillId="0" borderId="0" xfId="62" applyAlignment="1">
      <alignment wrapText="1"/>
    </xf>
    <xf numFmtId="3" fontId="9" fillId="18" borderId="2" xfId="62" applyNumberFormat="1" applyFont="1" applyFill="1" applyBorder="1" applyAlignment="1">
      <alignment horizontal="right" vertical="center"/>
    </xf>
    <xf numFmtId="3" fontId="9" fillId="18" borderId="1" xfId="62" applyNumberFormat="1" applyFont="1" applyFill="1" applyBorder="1" applyAlignment="1">
      <alignment horizontal="right" vertical="center"/>
    </xf>
    <xf numFmtId="4" fontId="9" fillId="18" borderId="1" xfId="62" applyNumberFormat="1" applyFont="1" applyFill="1" applyBorder="1" applyAlignment="1">
      <alignment horizontal="right" vertical="center"/>
    </xf>
    <xf numFmtId="0" fontId="39" fillId="18" borderId="1" xfId="62" applyFont="1" applyFill="1" applyBorder="1" applyAlignment="1">
      <alignment horizontal="left" vertical="center" wrapText="1"/>
    </xf>
    <xf numFmtId="3" fontId="9" fillId="18" borderId="1" xfId="62" applyNumberFormat="1" applyFont="1" applyFill="1" applyBorder="1" applyAlignment="1">
      <alignment horizontal="right"/>
    </xf>
    <xf numFmtId="0" fontId="6" fillId="18" borderId="1" xfId="62" applyFont="1" applyFill="1" applyBorder="1" applyAlignment="1">
      <alignment horizontal="left" vertical="center" wrapText="1"/>
    </xf>
    <xf numFmtId="0" fontId="8" fillId="0" borderId="1" xfId="62" quotePrefix="1" applyFont="1" applyBorder="1" applyAlignment="1">
      <alignment horizontal="center" vertical="center" wrapText="1"/>
    </xf>
    <xf numFmtId="0" fontId="8" fillId="18" borderId="1" xfId="62" applyFont="1" applyFill="1" applyBorder="1" applyAlignment="1">
      <alignment horizontal="center" vertical="center" wrapText="1"/>
    </xf>
    <xf numFmtId="0" fontId="36" fillId="0" borderId="1" xfId="62" quotePrefix="1" applyFont="1" applyBorder="1" applyAlignment="1">
      <alignment horizontal="center" vertical="center" wrapText="1"/>
    </xf>
    <xf numFmtId="0" fontId="36" fillId="18" borderId="1" xfId="62" applyFont="1" applyFill="1" applyBorder="1" applyAlignment="1">
      <alignment horizontal="center" vertical="center" wrapText="1"/>
    </xf>
    <xf numFmtId="0" fontId="6" fillId="19" borderId="5" xfId="62" applyFont="1" applyFill="1" applyBorder="1" applyAlignment="1">
      <alignment vertical="center"/>
    </xf>
    <xf numFmtId="3" fontId="8" fillId="19" borderId="1" xfId="62" applyNumberFormat="1" applyFont="1" applyFill="1" applyBorder="1" applyAlignment="1">
      <alignment horizontal="right"/>
    </xf>
    <xf numFmtId="3" fontId="8" fillId="0" borderId="1" xfId="62" applyNumberFormat="1" applyFont="1" applyBorder="1" applyAlignment="1">
      <alignment horizontal="right"/>
    </xf>
    <xf numFmtId="0" fontId="39" fillId="19" borderId="4" xfId="62" applyFont="1" applyFill="1" applyBorder="1" applyAlignment="1">
      <alignment horizontal="left" vertical="center"/>
    </xf>
    <xf numFmtId="3" fontId="8" fillId="19" borderId="1" xfId="62" applyNumberFormat="1" applyFont="1" applyFill="1" applyBorder="1" applyAlignment="1">
      <alignment horizontal="right" wrapText="1"/>
    </xf>
    <xf numFmtId="0" fontId="4" fillId="19" borderId="0" xfId="62" applyFill="1"/>
    <xf numFmtId="0" fontId="44" fillId="0" borderId="0" xfId="62" quotePrefix="1" applyFont="1" applyAlignment="1">
      <alignment horizontal="left" wrapText="1"/>
    </xf>
    <xf numFmtId="0" fontId="45" fillId="0" borderId="0" xfId="62" applyFont="1" applyAlignment="1">
      <alignment wrapText="1"/>
    </xf>
    <xf numFmtId="3" fontId="33" fillId="0" borderId="0" xfId="62" applyNumberFormat="1" applyFont="1" applyAlignment="1">
      <alignment horizontal="right"/>
    </xf>
    <xf numFmtId="0" fontId="6" fillId="18" borderId="1" xfId="62" quotePrefix="1" applyFont="1" applyFill="1" applyBorder="1" applyAlignment="1">
      <alignment horizontal="left" vertical="center"/>
    </xf>
    <xf numFmtId="0" fontId="40" fillId="18" borderId="1" xfId="62" quotePrefix="1" applyFont="1" applyFill="1" applyBorder="1" applyAlignment="1">
      <alignment horizontal="left" vertical="center"/>
    </xf>
    <xf numFmtId="0" fontId="39" fillId="18" borderId="1" xfId="62" quotePrefix="1" applyFont="1" applyFill="1" applyBorder="1" applyAlignment="1">
      <alignment horizontal="left" vertical="center"/>
    </xf>
    <xf numFmtId="0" fontId="46" fillId="18" borderId="1" xfId="62" quotePrefix="1" applyFont="1" applyFill="1" applyBorder="1" applyAlignment="1">
      <alignment horizontal="left" vertical="center"/>
    </xf>
    <xf numFmtId="3" fontId="8" fillId="18" borderId="1" xfId="62" applyNumberFormat="1" applyFont="1" applyFill="1" applyBorder="1" applyAlignment="1">
      <alignment horizontal="right"/>
    </xf>
    <xf numFmtId="0" fontId="32" fillId="0" borderId="0" xfId="62" applyFont="1"/>
    <xf numFmtId="0" fontId="6" fillId="18" borderId="1" xfId="62" quotePrefix="1" applyFont="1" applyFill="1" applyBorder="1" applyAlignment="1">
      <alignment horizontal="left" vertical="center" wrapText="1"/>
    </xf>
    <xf numFmtId="0" fontId="39" fillId="18" borderId="1" xfId="62" applyFont="1" applyFill="1" applyBorder="1" applyAlignment="1">
      <alignment horizontal="left" vertical="center"/>
    </xf>
    <xf numFmtId="0" fontId="39" fillId="18" borderId="1" xfId="62" applyFont="1" applyFill="1" applyBorder="1" applyAlignment="1">
      <alignment vertical="center" wrapText="1"/>
    </xf>
    <xf numFmtId="0" fontId="6" fillId="18" borderId="1" xfId="62" applyFont="1" applyFill="1" applyBorder="1" applyAlignment="1">
      <alignment vertical="center" wrapText="1"/>
    </xf>
    <xf numFmtId="3" fontId="8" fillId="18" borderId="1" xfId="62" applyNumberFormat="1" applyFont="1" applyFill="1" applyBorder="1" applyAlignment="1">
      <alignment horizontal="right" vertical="center"/>
    </xf>
    <xf numFmtId="4" fontId="8" fillId="18" borderId="1" xfId="62" applyNumberFormat="1" applyFont="1" applyFill="1" applyBorder="1" applyAlignment="1">
      <alignment horizontal="right" vertical="center"/>
    </xf>
    <xf numFmtId="3" fontId="4" fillId="0" borderId="0" xfId="62" applyNumberFormat="1"/>
    <xf numFmtId="3" fontId="9" fillId="18" borderId="1" xfId="62" applyNumberFormat="1" applyFont="1" applyFill="1" applyBorder="1" applyAlignment="1">
      <alignment horizontal="right" vertical="center" wrapText="1"/>
    </xf>
    <xf numFmtId="3" fontId="8" fillId="18" borderId="1" xfId="62" applyNumberFormat="1" applyFont="1" applyFill="1" applyBorder="1" applyAlignment="1">
      <alignment horizontal="right" vertical="center" wrapText="1"/>
    </xf>
    <xf numFmtId="3" fontId="29" fillId="0" borderId="0" xfId="62" applyNumberFormat="1" applyFont="1" applyAlignment="1">
      <alignment horizontal="center" vertical="center" wrapText="1"/>
    </xf>
    <xf numFmtId="3" fontId="9" fillId="0" borderId="0" xfId="62" applyNumberFormat="1" applyFont="1" applyAlignment="1">
      <alignment vertical="center" wrapText="1"/>
    </xf>
    <xf numFmtId="3" fontId="8" fillId="19" borderId="1" xfId="62" applyNumberFormat="1" applyFont="1" applyFill="1" applyBorder="1" applyAlignment="1">
      <alignment horizontal="center" vertical="center" wrapText="1"/>
    </xf>
    <xf numFmtId="3" fontId="36" fillId="19" borderId="1" xfId="62" applyNumberFormat="1" applyFont="1" applyFill="1" applyBorder="1" applyAlignment="1">
      <alignment horizontal="center" vertical="center" wrapText="1"/>
    </xf>
    <xf numFmtId="4" fontId="8" fillId="18" borderId="1" xfId="62" applyNumberFormat="1" applyFont="1" applyFill="1" applyBorder="1" applyAlignment="1">
      <alignment horizontal="right" vertical="center" wrapText="1"/>
    </xf>
    <xf numFmtId="4" fontId="9" fillId="18" borderId="2" xfId="62" applyNumberFormat="1" applyFont="1" applyFill="1" applyBorder="1" applyAlignment="1">
      <alignment horizontal="right" vertical="center"/>
    </xf>
    <xf numFmtId="4" fontId="9" fillId="18" borderId="1" xfId="62" applyNumberFormat="1" applyFont="1" applyFill="1" applyBorder="1" applyAlignment="1">
      <alignment horizontal="right"/>
    </xf>
    <xf numFmtId="4" fontId="9" fillId="18" borderId="1" xfId="62" applyNumberFormat="1" applyFont="1" applyFill="1" applyBorder="1" applyAlignment="1">
      <alignment horizontal="right" vertical="center" wrapText="1"/>
    </xf>
    <xf numFmtId="4" fontId="8" fillId="18" borderId="1" xfId="62" applyNumberFormat="1" applyFont="1" applyFill="1" applyBorder="1" applyAlignment="1">
      <alignment horizontal="right"/>
    </xf>
    <xf numFmtId="4" fontId="32" fillId="0" borderId="0" xfId="62" applyNumberFormat="1" applyFont="1"/>
    <xf numFmtId="4" fontId="8" fillId="19" borderId="1" xfId="62" applyNumberFormat="1" applyFont="1" applyFill="1" applyBorder="1" applyAlignment="1">
      <alignment horizontal="right"/>
    </xf>
    <xf numFmtId="4" fontId="8" fillId="0" borderId="1" xfId="62" applyNumberFormat="1" applyFont="1" applyBorder="1" applyAlignment="1">
      <alignment horizontal="right"/>
    </xf>
    <xf numFmtId="4" fontId="8" fillId="19" borderId="1" xfId="62" applyNumberFormat="1" applyFont="1" applyFill="1" applyBorder="1" applyAlignment="1">
      <alignment horizontal="right" wrapText="1"/>
    </xf>
    <xf numFmtId="4" fontId="4" fillId="0" borderId="0" xfId="62" applyNumberFormat="1"/>
    <xf numFmtId="4" fontId="29" fillId="0" borderId="0" xfId="62" applyNumberFormat="1" applyFont="1" applyAlignment="1">
      <alignment horizontal="center" vertical="center" wrapText="1"/>
    </xf>
    <xf numFmtId="4" fontId="33" fillId="0" borderId="0" xfId="62" applyNumberFormat="1" applyFont="1" applyAlignment="1">
      <alignment horizontal="right"/>
    </xf>
    <xf numFmtId="0" fontId="33" fillId="18" borderId="0" xfId="62" applyFont="1" applyFill="1" applyAlignment="1">
      <alignment horizontal="center" vertical="center" wrapText="1"/>
    </xf>
    <xf numFmtId="0" fontId="29" fillId="18" borderId="0" xfId="62" applyFont="1" applyFill="1" applyAlignment="1">
      <alignment horizontal="center" vertical="center" wrapText="1"/>
    </xf>
    <xf numFmtId="0" fontId="9" fillId="18" borderId="0" xfId="62" applyFont="1" applyFill="1" applyAlignment="1">
      <alignment vertical="center" wrapText="1"/>
    </xf>
    <xf numFmtId="0" fontId="4" fillId="18" borderId="0" xfId="62" applyFill="1"/>
    <xf numFmtId="0" fontId="34" fillId="18" borderId="0" xfId="62" applyFont="1" applyFill="1" applyAlignment="1">
      <alignment wrapText="1"/>
    </xf>
    <xf numFmtId="0" fontId="32" fillId="18" borderId="3" xfId="62" applyFont="1" applyFill="1" applyBorder="1" applyAlignment="1">
      <alignment horizontal="center" vertical="center"/>
    </xf>
    <xf numFmtId="0" fontId="43" fillId="18" borderId="3" xfId="62" applyFont="1" applyFill="1" applyBorder="1" applyAlignment="1">
      <alignment horizontal="right" vertical="center"/>
    </xf>
    <xf numFmtId="3" fontId="29" fillId="18" borderId="0" xfId="62" applyNumberFormat="1" applyFont="1" applyFill="1" applyAlignment="1">
      <alignment horizontal="center" vertical="center" wrapText="1"/>
    </xf>
    <xf numFmtId="3" fontId="9" fillId="18" borderId="0" xfId="62" applyNumberFormat="1" applyFont="1" applyFill="1" applyAlignment="1">
      <alignment vertical="center" wrapText="1"/>
    </xf>
    <xf numFmtId="4" fontId="29" fillId="18" borderId="0" xfId="62" applyNumberFormat="1" applyFont="1" applyFill="1" applyAlignment="1">
      <alignment horizontal="center" vertical="center" wrapText="1"/>
    </xf>
    <xf numFmtId="0" fontId="30" fillId="18" borderId="0" xfId="62" applyFont="1" applyFill="1" applyAlignment="1">
      <alignment horizontal="center" vertical="center" wrapText="1"/>
    </xf>
    <xf numFmtId="0" fontId="9" fillId="18" borderId="0" xfId="62" applyFont="1" applyFill="1"/>
    <xf numFmtId="49" fontId="39" fillId="18" borderId="1" xfId="62" applyNumberFormat="1" applyFont="1" applyFill="1" applyBorder="1" applyAlignment="1">
      <alignment horizontal="left" vertical="center" wrapText="1"/>
    </xf>
    <xf numFmtId="4" fontId="8" fillId="0" borderId="1" xfId="62" applyNumberFormat="1" applyFont="1" applyBorder="1" applyAlignment="1">
      <alignment horizontal="right" wrapText="1"/>
    </xf>
    <xf numFmtId="3" fontId="8" fillId="0" borderId="1" xfId="63" applyNumberFormat="1" applyFont="1" applyBorder="1" applyAlignment="1">
      <alignment horizontal="right"/>
    </xf>
    <xf numFmtId="2" fontId="6" fillId="0" borderId="1" xfId="63" applyNumberFormat="1" applyFont="1" applyBorder="1" applyAlignment="1">
      <alignment vertical="center" wrapText="1"/>
    </xf>
    <xf numFmtId="0" fontId="6" fillId="18" borderId="1" xfId="62" quotePrefix="1" applyFont="1" applyFill="1" applyBorder="1" applyAlignment="1">
      <alignment horizontal="left" vertical="center" wrapText="1" indent="1"/>
    </xf>
    <xf numFmtId="0" fontId="2" fillId="0" borderId="0" xfId="62" applyFont="1"/>
    <xf numFmtId="0" fontId="6" fillId="18" borderId="1" xfId="62" applyFont="1" applyFill="1" applyBorder="1" applyAlignment="1">
      <alignment horizontal="left" vertical="center" wrapText="1" indent="1"/>
    </xf>
    <xf numFmtId="0" fontId="8" fillId="18" borderId="2" xfId="62" applyFont="1" applyFill="1" applyBorder="1" applyAlignment="1">
      <alignment horizontal="left" vertical="center" wrapText="1"/>
    </xf>
    <xf numFmtId="0" fontId="2" fillId="0" borderId="0" xfId="62" applyFont="1" applyAlignment="1">
      <alignment horizontal="left" vertical="center"/>
    </xf>
    <xf numFmtId="0" fontId="48" fillId="0" borderId="2" xfId="62" applyFont="1" applyBorder="1" applyAlignment="1">
      <alignment horizontal="left" vertical="center" wrapText="1"/>
    </xf>
    <xf numFmtId="3" fontId="8" fillId="18" borderId="2" xfId="62" applyNumberFormat="1" applyFont="1" applyFill="1" applyBorder="1" applyAlignment="1">
      <alignment horizontal="right" vertical="center"/>
    </xf>
    <xf numFmtId="4" fontId="8" fillId="18" borderId="2" xfId="62" applyNumberFormat="1" applyFont="1" applyFill="1" applyBorder="1" applyAlignment="1">
      <alignment horizontal="right" vertical="center"/>
    </xf>
    <xf numFmtId="3" fontId="9" fillId="0" borderId="1" xfId="63" applyNumberFormat="1" applyFont="1" applyBorder="1" applyAlignment="1">
      <alignment horizontal="right"/>
    </xf>
    <xf numFmtId="4" fontId="9" fillId="0" borderId="1" xfId="63" applyNumberFormat="1" applyFont="1" applyBorder="1" applyAlignment="1">
      <alignment horizontal="right"/>
    </xf>
    <xf numFmtId="0" fontId="8" fillId="18" borderId="1" xfId="67" applyFont="1" applyFill="1" applyBorder="1" applyAlignment="1">
      <alignment horizontal="left" vertical="center" wrapText="1"/>
    </xf>
    <xf numFmtId="0" fontId="9" fillId="18" borderId="1" xfId="0" applyFont="1" applyFill="1" applyBorder="1" applyAlignment="1">
      <alignment horizontal="left" vertical="center" wrapText="1"/>
    </xf>
    <xf numFmtId="165" fontId="9" fillId="18" borderId="1" xfId="62" applyNumberFormat="1" applyFont="1" applyFill="1" applyBorder="1" applyAlignment="1">
      <alignment horizontal="right" vertical="center"/>
    </xf>
    <xf numFmtId="3" fontId="32" fillId="0" borderId="0" xfId="62" applyNumberFormat="1" applyFont="1"/>
    <xf numFmtId="4" fontId="2" fillId="0" borderId="0" xfId="62" applyNumberFormat="1" applyFont="1" applyAlignment="1">
      <alignment horizontal="left" vertical="center"/>
    </xf>
    <xf numFmtId="3" fontId="2" fillId="0" borderId="0" xfId="62" applyNumberFormat="1" applyFont="1"/>
    <xf numFmtId="0" fontId="39" fillId="0" borderId="0" xfId="62" applyFont="1" applyAlignment="1">
      <alignment horizontal="left" vertical="center" wrapText="1"/>
    </xf>
    <xf numFmtId="0" fontId="32" fillId="0" borderId="0" xfId="62" applyFont="1" applyAlignment="1">
      <alignment horizontal="left" vertical="top" wrapText="1"/>
    </xf>
    <xf numFmtId="0" fontId="8" fillId="19" borderId="4" xfId="62" applyFont="1" applyFill="1" applyBorder="1" applyAlignment="1">
      <alignment horizontal="left" vertical="center" wrapText="1"/>
    </xf>
    <xf numFmtId="0" fontId="8" fillId="19" borderId="5" xfId="62" applyFont="1" applyFill="1" applyBorder="1" applyAlignment="1">
      <alignment horizontal="left" vertical="center" wrapText="1"/>
    </xf>
    <xf numFmtId="0" fontId="8" fillId="19" borderId="2" xfId="62" applyFont="1" applyFill="1" applyBorder="1" applyAlignment="1">
      <alignment horizontal="left" vertical="center" wrapText="1"/>
    </xf>
    <xf numFmtId="0" fontId="44" fillId="0" borderId="0" xfId="62" quotePrefix="1" applyFont="1" applyAlignment="1">
      <alignment horizontal="left" wrapText="1"/>
    </xf>
    <xf numFmtId="0" fontId="39" fillId="0" borderId="0" xfId="62" applyFont="1" applyAlignment="1">
      <alignment horizontal="left" vertical="top" wrapText="1"/>
    </xf>
    <xf numFmtId="0" fontId="39" fillId="0" borderId="4" xfId="63" applyFont="1" applyBorder="1" applyAlignment="1">
      <alignment horizontal="left" vertical="center" wrapText="1"/>
    </xf>
    <xf numFmtId="0" fontId="6" fillId="0" borderId="5" xfId="63" applyFont="1" applyBorder="1" applyAlignment="1">
      <alignment vertical="center" wrapText="1"/>
    </xf>
    <xf numFmtId="0" fontId="8" fillId="19" borderId="4" xfId="63" quotePrefix="1" applyFont="1" applyFill="1" applyBorder="1" applyAlignment="1">
      <alignment horizontal="left" wrapText="1"/>
    </xf>
    <xf numFmtId="0" fontId="8" fillId="19" borderId="5" xfId="63" quotePrefix="1" applyFont="1" applyFill="1" applyBorder="1" applyAlignment="1">
      <alignment horizontal="left" wrapText="1"/>
    </xf>
    <xf numFmtId="0" fontId="8" fillId="19" borderId="2" xfId="63" quotePrefix="1" applyFont="1" applyFill="1" applyBorder="1" applyAlignment="1">
      <alignment horizontal="left" wrapText="1"/>
    </xf>
    <xf numFmtId="0" fontId="8" fillId="19" borderId="1" xfId="63" quotePrefix="1" applyFont="1" applyFill="1" applyBorder="1" applyAlignment="1">
      <alignment horizontal="left" vertical="center" wrapText="1"/>
    </xf>
    <xf numFmtId="0" fontId="39" fillId="0" borderId="4" xfId="62" applyFont="1" applyBorder="1" applyAlignment="1">
      <alignment horizontal="left" vertical="center" wrapText="1"/>
    </xf>
    <xf numFmtId="0" fontId="6" fillId="0" borderId="5" xfId="62" applyFont="1" applyBorder="1" applyAlignment="1">
      <alignment vertical="center" wrapText="1"/>
    </xf>
    <xf numFmtId="0" fontId="36" fillId="0" borderId="1" xfId="62" quotePrefix="1" applyFont="1" applyBorder="1" applyAlignment="1">
      <alignment horizontal="center" wrapText="1"/>
    </xf>
    <xf numFmtId="0" fontId="36" fillId="0" borderId="4" xfId="62" quotePrefix="1" applyFont="1" applyBorder="1" applyAlignment="1">
      <alignment horizontal="center" wrapText="1"/>
    </xf>
    <xf numFmtId="0" fontId="39" fillId="19" borderId="4" xfId="62" applyFont="1" applyFill="1" applyBorder="1" applyAlignment="1">
      <alignment horizontal="left" vertical="center" wrapText="1"/>
    </xf>
    <xf numFmtId="0" fontId="6" fillId="19" borderId="5" xfId="62" applyFont="1" applyFill="1" applyBorder="1" applyAlignment="1">
      <alignment vertical="center" wrapText="1"/>
    </xf>
    <xf numFmtId="0" fontId="6" fillId="19" borderId="5" xfId="62" applyFont="1" applyFill="1" applyBorder="1" applyAlignment="1">
      <alignment vertical="center"/>
    </xf>
    <xf numFmtId="0" fontId="6" fillId="0" borderId="5" xfId="62" applyFont="1" applyBorder="1" applyAlignment="1">
      <alignment vertical="center"/>
    </xf>
    <xf numFmtId="0" fontId="39" fillId="0" borderId="4" xfId="62" quotePrefix="1" applyFont="1" applyBorder="1" applyAlignment="1">
      <alignment horizontal="left" vertical="center"/>
    </xf>
    <xf numFmtId="0" fontId="39" fillId="0" borderId="4" xfId="62" quotePrefix="1" applyFont="1" applyBorder="1" applyAlignment="1">
      <alignment horizontal="left" vertical="center" wrapText="1"/>
    </xf>
    <xf numFmtId="0" fontId="39" fillId="19" borderId="4" xfId="62" quotePrefix="1" applyFont="1" applyFill="1" applyBorder="1" applyAlignment="1">
      <alignment horizontal="left" vertical="center" wrapText="1"/>
    </xf>
    <xf numFmtId="0" fontId="42" fillId="18" borderId="3" xfId="62" applyFont="1" applyFill="1" applyBorder="1" applyAlignment="1">
      <alignment horizontal="left" wrapText="1"/>
    </xf>
    <xf numFmtId="0" fontId="8" fillId="0" borderId="4" xfId="62" quotePrefix="1" applyFont="1" applyBorder="1" applyAlignment="1">
      <alignment horizontal="center" wrapText="1"/>
    </xf>
    <xf numFmtId="0" fontId="8" fillId="0" borderId="5" xfId="62" quotePrefix="1" applyFont="1" applyBorder="1" applyAlignment="1">
      <alignment horizontal="center" wrapText="1"/>
    </xf>
    <xf numFmtId="0" fontId="8" fillId="0" borderId="2" xfId="62" quotePrefix="1" applyFont="1" applyBorder="1" applyAlignment="1">
      <alignment horizontal="center" wrapText="1"/>
    </xf>
    <xf numFmtId="0" fontId="39" fillId="0" borderId="5" xfId="62" applyFont="1" applyBorder="1" applyAlignment="1">
      <alignment horizontal="left" vertical="center" wrapText="1"/>
    </xf>
    <xf numFmtId="0" fontId="39" fillId="0" borderId="2" xfId="62" applyFont="1" applyBorder="1" applyAlignment="1">
      <alignment horizontal="left" vertical="center" wrapText="1"/>
    </xf>
    <xf numFmtId="0" fontId="33" fillId="0" borderId="0" xfId="62" applyFont="1" applyAlignment="1">
      <alignment horizontal="center" vertical="center" wrapText="1"/>
    </xf>
    <xf numFmtId="0" fontId="33" fillId="18" borderId="0" xfId="62" applyFont="1" applyFill="1" applyAlignment="1">
      <alignment horizontal="center" vertical="center" wrapText="1"/>
    </xf>
    <xf numFmtId="0" fontId="41" fillId="18" borderId="0" xfId="62" applyFont="1" applyFill="1" applyAlignment="1">
      <alignment horizontal="left" vertical="center" wrapText="1"/>
    </xf>
    <xf numFmtId="0" fontId="8" fillId="19" borderId="4" xfId="62" applyFont="1" applyFill="1" applyBorder="1" applyAlignment="1">
      <alignment horizontal="center" vertical="center" wrapText="1"/>
    </xf>
    <xf numFmtId="0" fontId="8" fillId="19" borderId="5" xfId="62" applyFont="1" applyFill="1" applyBorder="1" applyAlignment="1">
      <alignment horizontal="center" vertical="center" wrapText="1"/>
    </xf>
    <xf numFmtId="0" fontId="8" fillId="19" borderId="2" xfId="62" applyFont="1" applyFill="1" applyBorder="1" applyAlignment="1">
      <alignment horizontal="center" vertical="center" wrapText="1"/>
    </xf>
    <xf numFmtId="0" fontId="2" fillId="0" borderId="1" xfId="62" applyFont="1" applyBorder="1" applyAlignment="1">
      <alignment horizontal="center" vertical="center"/>
    </xf>
    <xf numFmtId="0" fontId="32" fillId="0" borderId="1" xfId="62" applyFont="1" applyBorder="1" applyAlignment="1">
      <alignment horizontal="center" vertical="center"/>
    </xf>
    <xf numFmtId="0" fontId="34" fillId="18" borderId="0" xfId="62" applyFont="1" applyFill="1" applyAlignment="1">
      <alignment wrapText="1"/>
    </xf>
    <xf numFmtId="0" fontId="35" fillId="18" borderId="0" xfId="62" applyFont="1" applyFill="1" applyAlignment="1">
      <alignment horizontal="center"/>
    </xf>
    <xf numFmtId="0" fontId="8" fillId="18" borderId="1" xfId="62" applyFont="1" applyFill="1" applyBorder="1" applyAlignment="1">
      <alignment horizontal="center" vertical="center" wrapText="1"/>
    </xf>
    <xf numFmtId="0" fontId="36" fillId="19" borderId="4" xfId="62" applyFont="1" applyFill="1" applyBorder="1" applyAlignment="1">
      <alignment horizontal="center" vertical="center" wrapText="1"/>
    </xf>
    <xf numFmtId="0" fontId="36" fillId="19" borderId="5" xfId="62" applyFont="1" applyFill="1" applyBorder="1" applyAlignment="1">
      <alignment horizontal="center" vertical="center" wrapText="1"/>
    </xf>
    <xf numFmtId="0" fontId="36" fillId="19" borderId="2" xfId="62" applyFont="1" applyFill="1" applyBorder="1" applyAlignment="1">
      <alignment horizontal="center" vertical="center" wrapText="1"/>
    </xf>
    <xf numFmtId="165" fontId="9" fillId="18" borderId="1" xfId="62" applyNumberFormat="1" applyFont="1" applyFill="1" applyBorder="1" applyAlignment="1">
      <alignment horizontal="right"/>
    </xf>
    <xf numFmtId="0" fontId="9" fillId="18" borderId="2" xfId="0" applyFont="1" applyFill="1" applyBorder="1" applyAlignment="1">
      <alignment horizontal="left" vertical="center" wrapText="1"/>
    </xf>
  </cellXfs>
  <cellStyles count="69">
    <cellStyle name="20% - Accent1" xfId="17" xr:uid="{00000000-0005-0000-0000-000000000000}"/>
    <cellStyle name="20% - Accent2" xfId="18" xr:uid="{00000000-0005-0000-0000-000001000000}"/>
    <cellStyle name="20% - Accent3" xfId="19" xr:uid="{00000000-0005-0000-0000-000002000000}"/>
    <cellStyle name="20% - Accent4" xfId="20" xr:uid="{00000000-0005-0000-0000-000003000000}"/>
    <cellStyle name="20% - Accent5" xfId="21" xr:uid="{00000000-0005-0000-0000-000004000000}"/>
    <cellStyle name="20% - Accent6" xfId="22" xr:uid="{00000000-0005-0000-0000-000005000000}"/>
    <cellStyle name="40% - Accent1" xfId="23" xr:uid="{00000000-0005-0000-0000-000006000000}"/>
    <cellStyle name="40% - Accent2" xfId="24" xr:uid="{00000000-0005-0000-0000-000007000000}"/>
    <cellStyle name="40% - Accent3" xfId="25" xr:uid="{00000000-0005-0000-0000-000008000000}"/>
    <cellStyle name="40% - Accent4" xfId="26" xr:uid="{00000000-0005-0000-0000-000009000000}"/>
    <cellStyle name="40% - Accent5" xfId="27" xr:uid="{00000000-0005-0000-0000-00000A000000}"/>
    <cellStyle name="40% - Accent6" xfId="28" xr:uid="{00000000-0005-0000-0000-00000B000000}"/>
    <cellStyle name="60% - Accent1" xfId="29" xr:uid="{00000000-0005-0000-0000-00000C000000}"/>
    <cellStyle name="60% - Accent2" xfId="30" xr:uid="{00000000-0005-0000-0000-00000D000000}"/>
    <cellStyle name="60% - Accent3" xfId="31" xr:uid="{00000000-0005-0000-0000-00000E000000}"/>
    <cellStyle name="60% - Accent4" xfId="32" xr:uid="{00000000-0005-0000-0000-00000F000000}"/>
    <cellStyle name="60% - Accent5" xfId="33" xr:uid="{00000000-0005-0000-0000-000010000000}"/>
    <cellStyle name="60% - Accent6" xfId="34" xr:uid="{00000000-0005-0000-0000-000011000000}"/>
    <cellStyle name="Accent1" xfId="35" xr:uid="{00000000-0005-0000-0000-000012000000}"/>
    <cellStyle name="Accent2" xfId="36" xr:uid="{00000000-0005-0000-0000-000013000000}"/>
    <cellStyle name="Accent3" xfId="37" xr:uid="{00000000-0005-0000-0000-000014000000}"/>
    <cellStyle name="Accent4" xfId="38" xr:uid="{00000000-0005-0000-0000-000015000000}"/>
    <cellStyle name="Accent5" xfId="39" xr:uid="{00000000-0005-0000-0000-000016000000}"/>
    <cellStyle name="Accent6" xfId="40" xr:uid="{00000000-0005-0000-0000-000017000000}"/>
    <cellStyle name="Bad" xfId="41" xr:uid="{00000000-0005-0000-0000-000018000000}"/>
    <cellStyle name="Calculation" xfId="42" xr:uid="{00000000-0005-0000-0000-000019000000}"/>
    <cellStyle name="Check Cell" xfId="43" xr:uid="{00000000-0005-0000-0000-00001A000000}"/>
    <cellStyle name="Currency 2" xfId="60" xr:uid="{C50E3FAF-C84D-4EA4-8CDA-4CFF97F0AD3D}"/>
    <cellStyle name="Explanatory Text" xfId="44" xr:uid="{00000000-0005-0000-0000-00001C000000}"/>
    <cellStyle name="Good" xfId="45" xr:uid="{00000000-0005-0000-0000-00001D000000}"/>
    <cellStyle name="Heading 1" xfId="46" xr:uid="{00000000-0005-0000-0000-00001E000000}"/>
    <cellStyle name="Heading 2" xfId="47" xr:uid="{00000000-0005-0000-0000-00001F000000}"/>
    <cellStyle name="Heading 3" xfId="48" xr:uid="{00000000-0005-0000-0000-000020000000}"/>
    <cellStyle name="Heading 4" xfId="49" xr:uid="{00000000-0005-0000-0000-000021000000}"/>
    <cellStyle name="Input" xfId="50" xr:uid="{00000000-0005-0000-0000-000022000000}"/>
    <cellStyle name="Linked Cell" xfId="51" xr:uid="{00000000-0005-0000-0000-000023000000}"/>
    <cellStyle name="Neutral" xfId="52" xr:uid="{00000000-0005-0000-0000-000024000000}"/>
    <cellStyle name="Normal 2" xfId="1" xr:uid="{00000000-0005-0000-0000-000026000000}"/>
    <cellStyle name="Normal 3" xfId="2" xr:uid="{00000000-0005-0000-0000-000027000000}"/>
    <cellStyle name="Normal 4" xfId="59" xr:uid="{844CE963-B9AB-4634-9F3C-10E054D68CFF}"/>
    <cellStyle name="Normalno" xfId="0" builtinId="0"/>
    <cellStyle name="Normalno 10" xfId="62" xr:uid="{056FF798-9433-4C0B-B788-F9FD3917E41C}"/>
    <cellStyle name="Normalno 11" xfId="63" xr:uid="{A85DD75E-8738-447D-99FD-0788494D8FAC}"/>
    <cellStyle name="Normalno 2" xfId="3" xr:uid="{00000000-0005-0000-0000-000028000000}"/>
    <cellStyle name="Normalno 2 2" xfId="67" xr:uid="{DD971B50-C3EB-4178-88B9-00AF9628DA1C}"/>
    <cellStyle name="Normalno 3" xfId="4" xr:uid="{00000000-0005-0000-0000-000029000000}"/>
    <cellStyle name="Normalno 4" xfId="5" xr:uid="{00000000-0005-0000-0000-00002A000000}"/>
    <cellStyle name="Normalno 5" xfId="6" xr:uid="{00000000-0005-0000-0000-00002B000000}"/>
    <cellStyle name="Normalno 5 2" xfId="13" xr:uid="{00000000-0005-0000-0000-00002C000000}"/>
    <cellStyle name="Normalno 6" xfId="11" xr:uid="{00000000-0005-0000-0000-00002D000000}"/>
    <cellStyle name="Normalno 7" xfId="10" xr:uid="{00000000-0005-0000-0000-00002E000000}"/>
    <cellStyle name="Normalno 8" xfId="15" xr:uid="{00000000-0005-0000-0000-00002F000000}"/>
    <cellStyle name="Normalno 9" xfId="58" xr:uid="{00000000-0005-0000-0000-000030000000}"/>
    <cellStyle name="Note" xfId="53" xr:uid="{00000000-0005-0000-0000-000031000000}"/>
    <cellStyle name="Obično_List4" xfId="64" xr:uid="{EB7FC17C-1FD0-462B-9579-0E9EAA1239D7}"/>
    <cellStyle name="Output" xfId="54" xr:uid="{00000000-0005-0000-0000-000033000000}"/>
    <cellStyle name="Percent 2" xfId="61" xr:uid="{CFA9EEDA-3827-4D46-8840-50EBDA4CE6AE}"/>
    <cellStyle name="Postotak 2" xfId="14" xr:uid="{00000000-0005-0000-0000-000034000000}"/>
    <cellStyle name="SAPBEXaggData" xfId="65" xr:uid="{42871B93-550B-4AE3-9CD7-A5AEE481C3B7}"/>
    <cellStyle name="SAPBEXHLevel3" xfId="68" xr:uid="{5CAE003F-0627-48A9-9D67-3DE268BF911A}"/>
    <cellStyle name="SAPBEXstdData" xfId="66" xr:uid="{7BE68C69-BFF1-4FDD-912C-980450A1C5FE}"/>
    <cellStyle name="TableStyleLight1" xfId="7" xr:uid="{00000000-0005-0000-0000-000035000000}"/>
    <cellStyle name="TableStyleLight1 2" xfId="8" xr:uid="{00000000-0005-0000-0000-000036000000}"/>
    <cellStyle name="Title" xfId="55" xr:uid="{00000000-0005-0000-0000-000037000000}"/>
    <cellStyle name="Total" xfId="56" xr:uid="{00000000-0005-0000-0000-000038000000}"/>
    <cellStyle name="Warning Text" xfId="57" xr:uid="{00000000-0005-0000-0000-000039000000}"/>
    <cellStyle name="Zarez 2" xfId="9" xr:uid="{00000000-0005-0000-0000-00003A000000}"/>
    <cellStyle name="Zarez 3" xfId="12" xr:uid="{00000000-0005-0000-0000-00003B000000}"/>
    <cellStyle name="Zarez 4" xfId="16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8C9E-C697-41C2-8E41-B64FE85641B4}">
  <sheetPr>
    <pageSetUpPr fitToPage="1"/>
  </sheetPr>
  <dimension ref="A1:AQ39"/>
  <sheetViews>
    <sheetView zoomScaleNormal="100" workbookViewId="0">
      <selection activeCell="O17" sqref="O17"/>
    </sheetView>
  </sheetViews>
  <sheetFormatPr defaultRowHeight="15" x14ac:dyDescent="0.25"/>
  <cols>
    <col min="1" max="5" width="9.140625" style="3"/>
    <col min="6" max="6" width="25.28515625" style="3" customWidth="1"/>
    <col min="7" max="7" width="24.28515625" style="3" bestFit="1" customWidth="1"/>
    <col min="8" max="8" width="17" style="3" bestFit="1" customWidth="1"/>
    <col min="9" max="9" width="19.42578125" style="3" bestFit="1" customWidth="1"/>
    <col min="10" max="10" width="24.28515625" style="3" bestFit="1" customWidth="1"/>
    <col min="11" max="11" width="8" style="3" bestFit="1" customWidth="1"/>
    <col min="12" max="12" width="9.28515625" style="3" bestFit="1" customWidth="1"/>
    <col min="13" max="16384" width="9.140625" style="3"/>
  </cols>
  <sheetData>
    <row r="1" spans="2:12" ht="42" customHeight="1" x14ac:dyDescent="0.25">
      <c r="B1" s="123" t="s">
        <v>227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2" ht="18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4"/>
    </row>
    <row r="3" spans="2:12" ht="15.75" customHeight="1" x14ac:dyDescent="0.25">
      <c r="B3" s="124" t="s">
        <v>121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2" ht="36" customHeight="1" x14ac:dyDescent="0.25">
      <c r="B4" s="125"/>
      <c r="C4" s="125"/>
      <c r="D4" s="125"/>
      <c r="E4" s="62"/>
      <c r="F4" s="62"/>
      <c r="G4" s="62"/>
      <c r="H4" s="62"/>
      <c r="I4" s="62"/>
      <c r="J4" s="63"/>
      <c r="K4" s="63"/>
      <c r="L4" s="64"/>
    </row>
    <row r="5" spans="2:12" ht="18" customHeight="1" x14ac:dyDescent="0.25">
      <c r="B5" s="124" t="s">
        <v>122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2:12" ht="18" customHeight="1" x14ac:dyDescent="0.25">
      <c r="B6" s="61"/>
      <c r="C6" s="65"/>
      <c r="D6" s="65"/>
      <c r="E6" s="65"/>
      <c r="F6" s="65"/>
      <c r="G6" s="65"/>
      <c r="H6" s="65"/>
      <c r="I6" s="65"/>
      <c r="J6" s="65"/>
      <c r="K6" s="65"/>
      <c r="L6" s="64"/>
    </row>
    <row r="7" spans="2:12" x14ac:dyDescent="0.25">
      <c r="B7" s="117" t="s">
        <v>123</v>
      </c>
      <c r="C7" s="117"/>
      <c r="D7" s="117"/>
      <c r="E7" s="117"/>
      <c r="F7" s="117"/>
      <c r="G7" s="66"/>
      <c r="H7" s="66"/>
      <c r="I7" s="66"/>
      <c r="J7" s="66"/>
      <c r="K7" s="67"/>
      <c r="L7" s="64"/>
    </row>
    <row r="8" spans="2:12" ht="25.5" x14ac:dyDescent="0.25">
      <c r="B8" s="118" t="s">
        <v>108</v>
      </c>
      <c r="C8" s="119"/>
      <c r="D8" s="119"/>
      <c r="E8" s="119"/>
      <c r="F8" s="120"/>
      <c r="G8" s="17" t="s">
        <v>228</v>
      </c>
      <c r="H8" s="18" t="s">
        <v>208</v>
      </c>
      <c r="I8" s="18" t="s">
        <v>209</v>
      </c>
      <c r="J8" s="17" t="s">
        <v>229</v>
      </c>
      <c r="K8" s="18" t="s">
        <v>114</v>
      </c>
      <c r="L8" s="18" t="s">
        <v>109</v>
      </c>
    </row>
    <row r="9" spans="2:12" s="7" customFormat="1" ht="11.25" x14ac:dyDescent="0.2">
      <c r="B9" s="108">
        <v>1</v>
      </c>
      <c r="C9" s="108"/>
      <c r="D9" s="108"/>
      <c r="E9" s="108"/>
      <c r="F9" s="109"/>
      <c r="G9" s="19">
        <v>2</v>
      </c>
      <c r="H9" s="20">
        <v>3</v>
      </c>
      <c r="I9" s="20">
        <v>4</v>
      </c>
      <c r="J9" s="20">
        <v>5</v>
      </c>
      <c r="K9" s="20" t="s">
        <v>48</v>
      </c>
      <c r="L9" s="20" t="s">
        <v>49</v>
      </c>
    </row>
    <row r="10" spans="2:12" x14ac:dyDescent="0.25">
      <c r="B10" s="110" t="s">
        <v>34</v>
      </c>
      <c r="C10" s="111"/>
      <c r="D10" s="111"/>
      <c r="E10" s="111"/>
      <c r="F10" s="112"/>
      <c r="G10" s="55">
        <f>G11+G12</f>
        <v>100511288.28</v>
      </c>
      <c r="H10" s="22">
        <f>H11+H12</f>
        <v>97661468</v>
      </c>
      <c r="I10" s="22">
        <f>I11+I12</f>
        <v>103647105</v>
      </c>
      <c r="J10" s="55">
        <f>J11+J12</f>
        <v>108755669.31</v>
      </c>
      <c r="K10" s="55">
        <f>(J10/G10)*100</f>
        <v>108.20244290077466</v>
      </c>
      <c r="L10" s="55">
        <f>(J10/I10)*100</f>
        <v>104.92880559471487</v>
      </c>
    </row>
    <row r="11" spans="2:12" x14ac:dyDescent="0.25">
      <c r="B11" s="106" t="s">
        <v>124</v>
      </c>
      <c r="C11" s="107"/>
      <c r="D11" s="107"/>
      <c r="E11" s="107"/>
      <c r="F11" s="113"/>
      <c r="G11" s="56">
        <v>100504308.81</v>
      </c>
      <c r="H11" s="23">
        <f>'RAČUN PRIHODA I RASHODA'!H11</f>
        <v>97658468</v>
      </c>
      <c r="I11" s="23">
        <f>'RAČUN PRIHODA I RASHODA'!I11</f>
        <v>103647105</v>
      </c>
      <c r="J11" s="56">
        <f>'RAČUN PRIHODA I RASHODA'!J11</f>
        <v>108747721.09</v>
      </c>
      <c r="K11" s="56">
        <f t="shared" ref="K11:K16" si="0">(J11/G11)*100</f>
        <v>108.2020486261777</v>
      </c>
      <c r="L11" s="56">
        <f t="shared" ref="L11:L16" si="1">(J11/I11)*100</f>
        <v>104.921137054431</v>
      </c>
    </row>
    <row r="12" spans="2:12" x14ac:dyDescent="0.25">
      <c r="B12" s="114" t="s">
        <v>125</v>
      </c>
      <c r="C12" s="113"/>
      <c r="D12" s="113"/>
      <c r="E12" s="113"/>
      <c r="F12" s="113"/>
      <c r="G12" s="56">
        <v>6979.47</v>
      </c>
      <c r="H12" s="23">
        <f>'RAČUN PRIHODA I RASHODA'!H53</f>
        <v>3000</v>
      </c>
      <c r="I12" s="23">
        <f>'RAČUN PRIHODA I RASHODA'!I53</f>
        <v>0</v>
      </c>
      <c r="J12" s="56">
        <f>'RAČUN PRIHODA I RASHODA'!J53</f>
        <v>7948.2199999999993</v>
      </c>
      <c r="K12" s="56">
        <f t="shared" si="0"/>
        <v>113.87999375310731</v>
      </c>
      <c r="L12" s="56">
        <v>0</v>
      </c>
    </row>
    <row r="13" spans="2:12" x14ac:dyDescent="0.25">
      <c r="B13" s="24" t="s">
        <v>35</v>
      </c>
      <c r="C13" s="21"/>
      <c r="D13" s="21"/>
      <c r="E13" s="21"/>
      <c r="F13" s="21"/>
      <c r="G13" s="55">
        <f>G14+G15</f>
        <v>100188377.69000001</v>
      </c>
      <c r="H13" s="22">
        <f>H14+H15</f>
        <v>97661468</v>
      </c>
      <c r="I13" s="22">
        <f>I14+I15</f>
        <v>104175755</v>
      </c>
      <c r="J13" s="55">
        <f>J14+J15</f>
        <v>104944357.83000001</v>
      </c>
      <c r="K13" s="55">
        <f t="shared" si="0"/>
        <v>104.74703777988682</v>
      </c>
      <c r="L13" s="55">
        <f t="shared" si="1"/>
        <v>100.73779434571894</v>
      </c>
    </row>
    <row r="14" spans="2:12" x14ac:dyDescent="0.25">
      <c r="B14" s="115" t="s">
        <v>126</v>
      </c>
      <c r="C14" s="107"/>
      <c r="D14" s="107"/>
      <c r="E14" s="107"/>
      <c r="F14" s="107"/>
      <c r="G14" s="56">
        <v>93189652.430000007</v>
      </c>
      <c r="H14" s="23">
        <f>'RAČUN PRIHODA I RASHODA'!H67</f>
        <v>86450768</v>
      </c>
      <c r="I14" s="23">
        <f>'RAČUN PRIHODA I RASHODA'!I67</f>
        <v>92139313</v>
      </c>
      <c r="J14" s="56">
        <f>'RAČUN PRIHODA I RASHODA'!J67</f>
        <v>97965041.100000009</v>
      </c>
      <c r="K14" s="74">
        <f t="shared" si="0"/>
        <v>105.12437652193955</v>
      </c>
      <c r="L14" s="74">
        <f t="shared" si="1"/>
        <v>106.32273880748384</v>
      </c>
    </row>
    <row r="15" spans="2:12" x14ac:dyDescent="0.25">
      <c r="B15" s="114" t="s">
        <v>127</v>
      </c>
      <c r="C15" s="113"/>
      <c r="D15" s="113"/>
      <c r="E15" s="113"/>
      <c r="F15" s="113"/>
      <c r="G15" s="56">
        <v>6998725.2599999998</v>
      </c>
      <c r="H15" s="23">
        <f>'RAČUN PRIHODA I RASHODA'!H136</f>
        <v>11210700</v>
      </c>
      <c r="I15" s="23">
        <f>'RAČUN PRIHODA I RASHODA'!I136</f>
        <v>12036442</v>
      </c>
      <c r="J15" s="56">
        <f>'RAČUN PRIHODA I RASHODA'!J136</f>
        <v>6979316.7300000004</v>
      </c>
      <c r="K15" s="74">
        <f t="shared" si="0"/>
        <v>99.722684785028989</v>
      </c>
      <c r="L15" s="74">
        <f t="shared" si="1"/>
        <v>57.984882326521415</v>
      </c>
    </row>
    <row r="16" spans="2:12" x14ac:dyDescent="0.25">
      <c r="B16" s="116" t="s">
        <v>128</v>
      </c>
      <c r="C16" s="111"/>
      <c r="D16" s="111"/>
      <c r="E16" s="111"/>
      <c r="F16" s="111"/>
      <c r="G16" s="57">
        <f>G10-G13</f>
        <v>322910.58999998868</v>
      </c>
      <c r="H16" s="25">
        <f>H10-H13</f>
        <v>0</v>
      </c>
      <c r="I16" s="25">
        <f>I10-I13</f>
        <v>-528650</v>
      </c>
      <c r="J16" s="57">
        <f>J10-J13</f>
        <v>3811311.4799999893</v>
      </c>
      <c r="K16" s="57">
        <f t="shared" si="0"/>
        <v>1180.2993144325565</v>
      </c>
      <c r="L16" s="57">
        <f t="shared" si="1"/>
        <v>-720.95176014376034</v>
      </c>
    </row>
    <row r="17" spans="1:43" ht="18" x14ac:dyDescent="0.25">
      <c r="B17" s="62"/>
      <c r="C17" s="71"/>
      <c r="D17" s="71"/>
      <c r="E17" s="71"/>
      <c r="F17" s="71"/>
      <c r="G17" s="71"/>
      <c r="H17" s="71"/>
      <c r="I17" s="72"/>
      <c r="J17" s="72"/>
      <c r="K17" s="72"/>
      <c r="L17" s="72"/>
    </row>
    <row r="18" spans="1:43" ht="18" customHeight="1" x14ac:dyDescent="0.25">
      <c r="B18" s="117" t="s">
        <v>129</v>
      </c>
      <c r="C18" s="117"/>
      <c r="D18" s="117"/>
      <c r="E18" s="117"/>
      <c r="F18" s="117"/>
      <c r="G18" s="71"/>
      <c r="H18" s="71"/>
      <c r="I18" s="72"/>
      <c r="J18" s="72"/>
      <c r="K18" s="72"/>
      <c r="L18" s="72"/>
    </row>
    <row r="19" spans="1:43" ht="25.5" x14ac:dyDescent="0.25">
      <c r="B19" s="118" t="s">
        <v>108</v>
      </c>
      <c r="C19" s="119"/>
      <c r="D19" s="119"/>
      <c r="E19" s="119"/>
      <c r="F19" s="120"/>
      <c r="G19" s="17" t="s">
        <v>228</v>
      </c>
      <c r="H19" s="18" t="s">
        <v>208</v>
      </c>
      <c r="I19" s="18" t="s">
        <v>209</v>
      </c>
      <c r="J19" s="17" t="s">
        <v>229</v>
      </c>
      <c r="K19" s="18" t="s">
        <v>114</v>
      </c>
      <c r="L19" s="18" t="s">
        <v>109</v>
      </c>
    </row>
    <row r="20" spans="1:43" s="7" customFormat="1" x14ac:dyDescent="0.25">
      <c r="B20" s="108">
        <v>1</v>
      </c>
      <c r="C20" s="108"/>
      <c r="D20" s="108"/>
      <c r="E20" s="108"/>
      <c r="F20" s="109"/>
      <c r="G20" s="19">
        <v>2</v>
      </c>
      <c r="H20" s="20">
        <v>3</v>
      </c>
      <c r="I20" s="20">
        <v>4</v>
      </c>
      <c r="J20" s="20">
        <v>5</v>
      </c>
      <c r="K20" s="20" t="s">
        <v>48</v>
      </c>
      <c r="L20" s="20" t="s">
        <v>49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ht="15.75" customHeight="1" x14ac:dyDescent="0.25">
      <c r="A21" s="7"/>
      <c r="B21" s="106" t="s">
        <v>130</v>
      </c>
      <c r="C21" s="121"/>
      <c r="D21" s="121"/>
      <c r="E21" s="121"/>
      <c r="F21" s="122"/>
      <c r="G21" s="56">
        <v>0</v>
      </c>
      <c r="H21" s="23">
        <v>0</v>
      </c>
      <c r="I21" s="23">
        <v>0</v>
      </c>
      <c r="J21" s="56">
        <v>0</v>
      </c>
      <c r="K21" s="56">
        <v>0</v>
      </c>
      <c r="L21" s="56">
        <v>0</v>
      </c>
    </row>
    <row r="22" spans="1:43" x14ac:dyDescent="0.25">
      <c r="A22" s="7"/>
      <c r="B22" s="106" t="s">
        <v>131</v>
      </c>
      <c r="C22" s="107"/>
      <c r="D22" s="107"/>
      <c r="E22" s="107"/>
      <c r="F22" s="107"/>
      <c r="G22" s="56">
        <v>0</v>
      </c>
      <c r="H22" s="23">
        <v>0</v>
      </c>
      <c r="I22" s="23">
        <v>0</v>
      </c>
      <c r="J22" s="56">
        <v>0</v>
      </c>
      <c r="K22" s="56">
        <v>0</v>
      </c>
      <c r="L22" s="56">
        <v>0</v>
      </c>
    </row>
    <row r="23" spans="1:43" s="26" customFormat="1" ht="15" customHeight="1" x14ac:dyDescent="0.25">
      <c r="A23" s="7"/>
      <c r="B23" s="95" t="s">
        <v>132</v>
      </c>
      <c r="C23" s="96"/>
      <c r="D23" s="96"/>
      <c r="E23" s="96"/>
      <c r="F23" s="97"/>
      <c r="G23" s="55">
        <f>SUM(G21:G22)</f>
        <v>0</v>
      </c>
      <c r="H23" s="22">
        <f t="shared" ref="H23:J23" si="2">SUM(H21:H22)</f>
        <v>0</v>
      </c>
      <c r="I23" s="22">
        <f t="shared" si="2"/>
        <v>0</v>
      </c>
      <c r="J23" s="55">
        <f t="shared" si="2"/>
        <v>0</v>
      </c>
      <c r="K23" s="55">
        <v>0</v>
      </c>
      <c r="L23" s="55"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s="26" customFormat="1" ht="15" customHeight="1" x14ac:dyDescent="0.25">
      <c r="A24" s="7"/>
      <c r="B24" s="100" t="s">
        <v>187</v>
      </c>
      <c r="C24" s="101"/>
      <c r="D24" s="101"/>
      <c r="E24" s="101"/>
      <c r="F24" s="101"/>
      <c r="G24" s="76">
        <v>0</v>
      </c>
      <c r="H24" s="85">
        <v>0</v>
      </c>
      <c r="I24" s="85">
        <v>2610760</v>
      </c>
      <c r="J24" s="86">
        <v>2610769.04</v>
      </c>
      <c r="K24" s="75">
        <v>0</v>
      </c>
      <c r="L24" s="75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s="26" customFormat="1" ht="15" customHeight="1" x14ac:dyDescent="0.25">
      <c r="A25" s="7"/>
      <c r="B25" s="100" t="s">
        <v>188</v>
      </c>
      <c r="C25" s="101"/>
      <c r="D25" s="101"/>
      <c r="E25" s="101"/>
      <c r="F25" s="101"/>
      <c r="G25" s="76">
        <v>0</v>
      </c>
      <c r="H25" s="85">
        <v>0</v>
      </c>
      <c r="I25" s="85">
        <v>-2082110</v>
      </c>
      <c r="J25" s="86">
        <v>-6422080.5199999996</v>
      </c>
      <c r="K25" s="75">
        <v>0</v>
      </c>
      <c r="L25" s="75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s="26" customFormat="1" ht="15" customHeight="1" x14ac:dyDescent="0.25">
      <c r="A26" s="7"/>
      <c r="B26" s="102" t="s">
        <v>189</v>
      </c>
      <c r="C26" s="103"/>
      <c r="D26" s="103"/>
      <c r="E26" s="103"/>
      <c r="F26" s="104"/>
      <c r="G26" s="55">
        <f>G24+G25</f>
        <v>0</v>
      </c>
      <c r="H26" s="22">
        <f t="shared" ref="H26:J26" si="3">H24+H25</f>
        <v>0</v>
      </c>
      <c r="I26" s="22">
        <f t="shared" si="3"/>
        <v>528650</v>
      </c>
      <c r="J26" s="55">
        <f t="shared" si="3"/>
        <v>-3811311.4799999995</v>
      </c>
      <c r="K26" s="55">
        <v>0</v>
      </c>
      <c r="L26" s="55"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5" customHeight="1" x14ac:dyDescent="0.25">
      <c r="A27" s="7"/>
      <c r="B27" s="105" t="s">
        <v>190</v>
      </c>
      <c r="C27" s="105"/>
      <c r="D27" s="105"/>
      <c r="E27" s="105"/>
      <c r="F27" s="105"/>
      <c r="G27" s="55">
        <f>G16+G26</f>
        <v>322910.58999998868</v>
      </c>
      <c r="H27" s="22">
        <f t="shared" ref="H27:J27" si="4">H16+H26</f>
        <v>0</v>
      </c>
      <c r="I27" s="22">
        <f t="shared" si="4"/>
        <v>0</v>
      </c>
      <c r="J27" s="55">
        <f t="shared" si="4"/>
        <v>-1.0244548320770264E-8</v>
      </c>
      <c r="K27" s="55">
        <f t="shared" ref="K27" si="5">(J27/G27)*100</f>
        <v>-3.1725649879648182E-12</v>
      </c>
      <c r="L27" s="57">
        <v>0</v>
      </c>
    </row>
    <row r="28" spans="1:43" ht="15.75" x14ac:dyDescent="0.25">
      <c r="B28" s="27"/>
      <c r="C28" s="28"/>
      <c r="D28" s="28"/>
      <c r="E28" s="28"/>
      <c r="F28" s="28"/>
      <c r="G28" s="60"/>
      <c r="H28" s="29"/>
      <c r="I28" s="29"/>
      <c r="J28" s="29"/>
      <c r="K28" s="29"/>
    </row>
    <row r="29" spans="1:43" ht="15.75" x14ac:dyDescent="0.25">
      <c r="B29" s="98" t="s">
        <v>133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</row>
    <row r="30" spans="1:43" ht="15.75" x14ac:dyDescent="0.25">
      <c r="B30" s="27"/>
      <c r="C30" s="28"/>
      <c r="D30" s="28"/>
      <c r="E30" s="28"/>
      <c r="F30" s="28"/>
      <c r="G30" s="29"/>
      <c r="H30" s="29"/>
      <c r="I30" s="29"/>
      <c r="J30" s="29"/>
      <c r="K30" s="29"/>
    </row>
    <row r="31" spans="1:43" ht="15" customHeight="1" x14ac:dyDescent="0.25">
      <c r="B31" s="99" t="s">
        <v>134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</row>
    <row r="32" spans="1:43" ht="36.75" customHeight="1" x14ac:dyDescent="0.25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</row>
    <row r="33" spans="2:12" x14ac:dyDescent="0.25"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2:12" ht="15" customHeight="1" x14ac:dyDescent="0.25">
      <c r="B34" s="94" t="s">
        <v>230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</row>
    <row r="35" spans="2:12" x14ac:dyDescent="0.25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</row>
    <row r="37" spans="2:12" x14ac:dyDescent="0.25">
      <c r="I37" s="58"/>
    </row>
    <row r="38" spans="2:12" x14ac:dyDescent="0.25">
      <c r="I38" s="58"/>
    </row>
    <row r="39" spans="2:12" x14ac:dyDescent="0.25">
      <c r="I39" s="58"/>
    </row>
  </sheetData>
  <mergeCells count="28">
    <mergeCell ref="B8:F8"/>
    <mergeCell ref="B1:L1"/>
    <mergeCell ref="B3:L3"/>
    <mergeCell ref="B4:D4"/>
    <mergeCell ref="B5:L5"/>
    <mergeCell ref="B7:F7"/>
    <mergeCell ref="B22:F22"/>
    <mergeCell ref="B9:F9"/>
    <mergeCell ref="B10:F10"/>
    <mergeCell ref="B11:F11"/>
    <mergeCell ref="B12:F12"/>
    <mergeCell ref="B14:F14"/>
    <mergeCell ref="B15:F15"/>
    <mergeCell ref="B16:F16"/>
    <mergeCell ref="B18:F18"/>
    <mergeCell ref="B19:F19"/>
    <mergeCell ref="B20:F20"/>
    <mergeCell ref="B21:F21"/>
    <mergeCell ref="B33:F33"/>
    <mergeCell ref="G33:K33"/>
    <mergeCell ref="B34:L35"/>
    <mergeCell ref="B23:F23"/>
    <mergeCell ref="B29:L29"/>
    <mergeCell ref="B31:L32"/>
    <mergeCell ref="B24:F24"/>
    <mergeCell ref="B25:F25"/>
    <mergeCell ref="B26:F26"/>
    <mergeCell ref="B27:F27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4CFB-2320-4E2E-8AF4-3998DD3E6DB0}">
  <sheetPr>
    <pageSetUpPr fitToPage="1"/>
  </sheetPr>
  <dimension ref="B1:O165"/>
  <sheetViews>
    <sheetView topLeftCell="B64" zoomScale="70" zoomScaleNormal="70" workbookViewId="0">
      <selection activeCell="L91" sqref="L91:L96"/>
    </sheetView>
  </sheetViews>
  <sheetFormatPr defaultRowHeight="15" x14ac:dyDescent="0.25"/>
  <cols>
    <col min="1" max="1" width="9.140625" style="3"/>
    <col min="2" max="2" width="7.42578125" style="3" bestFit="1" customWidth="1"/>
    <col min="3" max="3" width="3.140625" style="3" bestFit="1" customWidth="1"/>
    <col min="4" max="4" width="4.140625" style="3" bestFit="1" customWidth="1"/>
    <col min="5" max="5" width="5.140625" style="3" bestFit="1" customWidth="1"/>
    <col min="6" max="6" width="44.7109375" style="10" customWidth="1"/>
    <col min="7" max="7" width="24.28515625" style="3" bestFit="1" customWidth="1"/>
    <col min="8" max="8" width="17" style="3" bestFit="1" customWidth="1"/>
    <col min="9" max="9" width="19.42578125" style="3" bestFit="1" customWidth="1"/>
    <col min="10" max="10" width="24.28515625" style="3" bestFit="1" customWidth="1"/>
    <col min="11" max="12" width="9.42578125" style="3" bestFit="1" customWidth="1"/>
    <col min="13" max="13" width="9.140625" style="3"/>
    <col min="14" max="15" width="12.7109375" style="3" bestFit="1" customWidth="1"/>
    <col min="16" max="16384" width="9.140625" style="3"/>
  </cols>
  <sheetData>
    <row r="1" spans="2:15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5" ht="15.75" customHeight="1" x14ac:dyDescent="0.25">
      <c r="B2" s="123" t="s">
        <v>121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2:15" ht="18" x14ac:dyDescent="0.25">
      <c r="B3" s="62"/>
      <c r="C3" s="62"/>
      <c r="D3" s="62"/>
      <c r="E3" s="62"/>
      <c r="F3" s="62"/>
      <c r="G3" s="62"/>
      <c r="H3" s="62"/>
      <c r="I3" s="62"/>
      <c r="J3" s="63"/>
      <c r="K3" s="63"/>
      <c r="L3" s="64"/>
    </row>
    <row r="4" spans="2:15" ht="18" customHeight="1" x14ac:dyDescent="0.25">
      <c r="B4" s="124" t="s">
        <v>135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15" ht="18" x14ac:dyDescent="0.25">
      <c r="B5" s="62"/>
      <c r="C5" s="62"/>
      <c r="D5" s="62"/>
      <c r="E5" s="62"/>
      <c r="F5" s="62"/>
      <c r="G5" s="62"/>
      <c r="H5" s="62"/>
      <c r="I5" s="62"/>
      <c r="J5" s="63"/>
      <c r="K5" s="63"/>
      <c r="L5" s="64"/>
    </row>
    <row r="6" spans="2:15" ht="15.75" customHeight="1" x14ac:dyDescent="0.25">
      <c r="B6" s="124" t="s">
        <v>136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2:15" ht="18" x14ac:dyDescent="0.25">
      <c r="B7" s="62"/>
      <c r="C7" s="62"/>
      <c r="D7" s="62"/>
      <c r="E7" s="62"/>
      <c r="F7" s="62"/>
      <c r="G7" s="70"/>
      <c r="H7" s="62"/>
      <c r="I7" s="62"/>
      <c r="J7" s="63"/>
      <c r="K7" s="63"/>
      <c r="L7" s="64"/>
    </row>
    <row r="8" spans="2:15" ht="25.5" x14ac:dyDescent="0.25">
      <c r="B8" s="126" t="s">
        <v>108</v>
      </c>
      <c r="C8" s="127"/>
      <c r="D8" s="127"/>
      <c r="E8" s="127"/>
      <c r="F8" s="128"/>
      <c r="G8" s="5" t="s">
        <v>228</v>
      </c>
      <c r="H8" s="5" t="s">
        <v>208</v>
      </c>
      <c r="I8" s="5" t="s">
        <v>209</v>
      </c>
      <c r="J8" s="5" t="s">
        <v>229</v>
      </c>
      <c r="K8" s="5" t="s">
        <v>114</v>
      </c>
      <c r="L8" s="5" t="s">
        <v>109</v>
      </c>
    </row>
    <row r="9" spans="2:15" ht="16.5" customHeight="1" x14ac:dyDescent="0.25">
      <c r="B9" s="126">
        <v>1</v>
      </c>
      <c r="C9" s="127"/>
      <c r="D9" s="127"/>
      <c r="E9" s="127"/>
      <c r="F9" s="128"/>
      <c r="G9" s="5">
        <v>2</v>
      </c>
      <c r="H9" s="5">
        <v>3</v>
      </c>
      <c r="I9" s="5">
        <v>4</v>
      </c>
      <c r="J9" s="5">
        <v>5</v>
      </c>
      <c r="K9" s="5" t="s">
        <v>48</v>
      </c>
      <c r="L9" s="5" t="s">
        <v>49</v>
      </c>
    </row>
    <row r="10" spans="2:15" s="35" customFormat="1" x14ac:dyDescent="0.25">
      <c r="B10" s="14"/>
      <c r="C10" s="14"/>
      <c r="D10" s="14"/>
      <c r="E10" s="14"/>
      <c r="F10" s="14" t="s">
        <v>137</v>
      </c>
      <c r="G10" s="53">
        <v>100511288.28</v>
      </c>
      <c r="H10" s="34">
        <f>H11+H53</f>
        <v>97661468</v>
      </c>
      <c r="I10" s="34">
        <f>I11+I53</f>
        <v>103647105</v>
      </c>
      <c r="J10" s="53">
        <f>J11+J53</f>
        <v>108755669.31</v>
      </c>
      <c r="K10" s="53">
        <f>(J10/G10)*100</f>
        <v>108.20244290077466</v>
      </c>
      <c r="L10" s="53">
        <f>(J10/I10)*100</f>
        <v>104.92880559471487</v>
      </c>
      <c r="N10" s="90"/>
      <c r="O10" s="54"/>
    </row>
    <row r="11" spans="2:15" s="35" customFormat="1" ht="15.75" customHeight="1" x14ac:dyDescent="0.25">
      <c r="B11" s="14">
        <v>6</v>
      </c>
      <c r="C11" s="14"/>
      <c r="D11" s="14"/>
      <c r="E11" s="14"/>
      <c r="F11" s="14" t="s">
        <v>138</v>
      </c>
      <c r="G11" s="53">
        <v>100504308.81</v>
      </c>
      <c r="H11" s="34">
        <f>H12+H29+H34+H37+H44+H50</f>
        <v>97658468</v>
      </c>
      <c r="I11" s="34">
        <f>I12+I29+I34+I37+I44+I50</f>
        <v>103647105</v>
      </c>
      <c r="J11" s="53">
        <f>J12+J29+J34+J37+J44+J50</f>
        <v>108747721.09</v>
      </c>
      <c r="K11" s="53">
        <f t="shared" ref="K11:K58" si="0">(J11/G11)*100</f>
        <v>108.2020486261777</v>
      </c>
      <c r="L11" s="53">
        <f t="shared" ref="L11:L58" si="1">(J11/I11)*100</f>
        <v>104.921137054431</v>
      </c>
    </row>
    <row r="12" spans="2:15" ht="25.5" x14ac:dyDescent="0.25">
      <c r="B12" s="14"/>
      <c r="C12" s="16">
        <v>63</v>
      </c>
      <c r="D12" s="16"/>
      <c r="E12" s="16"/>
      <c r="F12" s="16" t="s">
        <v>22</v>
      </c>
      <c r="G12" s="51">
        <v>12842295.220000001</v>
      </c>
      <c r="H12" s="15">
        <f>H16+H19+H22+H25+H13</f>
        <v>6606980</v>
      </c>
      <c r="I12" s="15">
        <f>I16+I19+I22+I25+I13</f>
        <v>5848869</v>
      </c>
      <c r="J12" s="51">
        <f>J16+J19+J22+J25+J13</f>
        <v>1487943.36</v>
      </c>
      <c r="K12" s="51">
        <f t="shared" si="0"/>
        <v>11.586272815802781</v>
      </c>
      <c r="L12" s="51">
        <f t="shared" si="1"/>
        <v>25.439847601305488</v>
      </c>
      <c r="N12" s="58"/>
    </row>
    <row r="13" spans="2:15" x14ac:dyDescent="0.25">
      <c r="B13" s="14"/>
      <c r="C13" s="16"/>
      <c r="D13" s="16">
        <v>631</v>
      </c>
      <c r="E13" s="16"/>
      <c r="F13" s="16" t="s">
        <v>232</v>
      </c>
      <c r="G13" s="51">
        <v>173149.66</v>
      </c>
      <c r="H13" s="15">
        <f>SUM(H14:H15)</f>
        <v>0</v>
      </c>
      <c r="I13" s="15">
        <f>SUM(I14:I15)</f>
        <v>0</v>
      </c>
      <c r="J13" s="51">
        <f>SUM(J14:J15)</f>
        <v>0</v>
      </c>
      <c r="K13" s="51">
        <f t="shared" ref="K13:K18" si="2">(J13/G13)*100</f>
        <v>0</v>
      </c>
      <c r="L13" s="51">
        <v>0</v>
      </c>
      <c r="N13" s="58"/>
    </row>
    <row r="14" spans="2:15" x14ac:dyDescent="0.25">
      <c r="B14" s="14"/>
      <c r="C14" s="16"/>
      <c r="D14" s="16"/>
      <c r="E14" s="16">
        <v>6311</v>
      </c>
      <c r="F14" s="16" t="s">
        <v>233</v>
      </c>
      <c r="G14" s="51">
        <v>63450</v>
      </c>
      <c r="H14" s="15">
        <v>0</v>
      </c>
      <c r="I14" s="15">
        <v>0</v>
      </c>
      <c r="J14" s="51">
        <v>0</v>
      </c>
      <c r="K14" s="51">
        <f t="shared" si="2"/>
        <v>0</v>
      </c>
      <c r="L14" s="51">
        <v>0</v>
      </c>
      <c r="N14" s="58"/>
    </row>
    <row r="15" spans="2:15" x14ac:dyDescent="0.25">
      <c r="B15" s="14"/>
      <c r="C15" s="16"/>
      <c r="D15" s="16"/>
      <c r="E15" s="16">
        <v>6312</v>
      </c>
      <c r="F15" s="16" t="s">
        <v>234</v>
      </c>
      <c r="G15" s="51">
        <v>109699.66</v>
      </c>
      <c r="H15" s="15">
        <v>0</v>
      </c>
      <c r="I15" s="15">
        <v>0</v>
      </c>
      <c r="J15" s="51">
        <v>0</v>
      </c>
      <c r="K15" s="51">
        <f t="shared" si="2"/>
        <v>0</v>
      </c>
      <c r="L15" s="51">
        <v>0</v>
      </c>
      <c r="N15" s="58"/>
    </row>
    <row r="16" spans="2:15" x14ac:dyDescent="0.25">
      <c r="B16" s="30"/>
      <c r="C16" s="30"/>
      <c r="D16" s="30">
        <v>634</v>
      </c>
      <c r="E16" s="30"/>
      <c r="F16" s="36" t="s">
        <v>162</v>
      </c>
      <c r="G16" s="51">
        <v>11202334.32</v>
      </c>
      <c r="H16" s="15">
        <f>SUM(H17:H18)</f>
        <v>157065</v>
      </c>
      <c r="I16" s="15">
        <f>SUM(I17:I18)</f>
        <v>5000</v>
      </c>
      <c r="J16" s="51">
        <f>SUM(J17:J18)</f>
        <v>57108.85</v>
      </c>
      <c r="K16" s="51">
        <f t="shared" si="2"/>
        <v>0.50979419439429841</v>
      </c>
      <c r="L16" s="51">
        <f t="shared" ref="L16:L17" si="3">(J16/I16)*100</f>
        <v>1142.1770000000001</v>
      </c>
      <c r="N16" s="58"/>
    </row>
    <row r="17" spans="2:12" x14ac:dyDescent="0.25">
      <c r="B17" s="30"/>
      <c r="C17" s="30"/>
      <c r="D17" s="30"/>
      <c r="E17" s="30">
        <v>6341</v>
      </c>
      <c r="F17" s="36" t="s">
        <v>163</v>
      </c>
      <c r="G17" s="51">
        <v>11174334.32</v>
      </c>
      <c r="H17" s="15">
        <v>157065</v>
      </c>
      <c r="I17" s="15">
        <v>5000</v>
      </c>
      <c r="J17" s="51">
        <v>57108.85</v>
      </c>
      <c r="K17" s="51">
        <f t="shared" si="2"/>
        <v>0.51107160717203237</v>
      </c>
      <c r="L17" s="51">
        <f t="shared" si="3"/>
        <v>1142.1770000000001</v>
      </c>
    </row>
    <row r="18" spans="2:12" x14ac:dyDescent="0.25">
      <c r="B18" s="30"/>
      <c r="C18" s="30"/>
      <c r="D18" s="30"/>
      <c r="E18" s="30">
        <v>6342</v>
      </c>
      <c r="F18" s="36" t="s">
        <v>235</v>
      </c>
      <c r="G18" s="51">
        <v>28000</v>
      </c>
      <c r="H18" s="15">
        <v>0</v>
      </c>
      <c r="I18" s="15">
        <v>0</v>
      </c>
      <c r="J18" s="51">
        <v>0</v>
      </c>
      <c r="K18" s="51">
        <f t="shared" si="2"/>
        <v>0</v>
      </c>
      <c r="L18" s="51">
        <v>0</v>
      </c>
    </row>
    <row r="19" spans="2:12" ht="25.5" x14ac:dyDescent="0.25">
      <c r="B19" s="30"/>
      <c r="C19" s="30"/>
      <c r="D19" s="30">
        <v>636</v>
      </c>
      <c r="E19" s="30"/>
      <c r="F19" s="16" t="s">
        <v>164</v>
      </c>
      <c r="G19" s="51">
        <v>140966.38</v>
      </c>
      <c r="H19" s="15">
        <f>SUM(H20:H21)</f>
        <v>502000</v>
      </c>
      <c r="I19" s="15">
        <f>SUM(I20:I21)</f>
        <v>424635</v>
      </c>
      <c r="J19" s="51">
        <f>SUM(J20:J21)</f>
        <v>132795</v>
      </c>
      <c r="K19" s="51">
        <f t="shared" si="0"/>
        <v>94.203312875027351</v>
      </c>
      <c r="L19" s="51">
        <f t="shared" si="1"/>
        <v>31.272740117983684</v>
      </c>
    </row>
    <row r="20" spans="2:12" ht="25.5" x14ac:dyDescent="0.25">
      <c r="B20" s="30"/>
      <c r="C20" s="30"/>
      <c r="D20" s="30"/>
      <c r="E20" s="30">
        <v>6361</v>
      </c>
      <c r="F20" s="16" t="s">
        <v>55</v>
      </c>
      <c r="G20" s="51">
        <v>5500</v>
      </c>
      <c r="H20" s="15">
        <v>2000</v>
      </c>
      <c r="I20" s="15">
        <v>2000</v>
      </c>
      <c r="J20" s="51">
        <v>10326</v>
      </c>
      <c r="K20" s="51">
        <f t="shared" si="0"/>
        <v>187.74545454545455</v>
      </c>
      <c r="L20" s="51">
        <f t="shared" si="1"/>
        <v>516.30000000000007</v>
      </c>
    </row>
    <row r="21" spans="2:12" ht="25.5" x14ac:dyDescent="0.25">
      <c r="B21" s="30"/>
      <c r="C21" s="30"/>
      <c r="D21" s="30"/>
      <c r="E21" s="30">
        <v>6362</v>
      </c>
      <c r="F21" s="16" t="s">
        <v>56</v>
      </c>
      <c r="G21" s="51">
        <v>135466.38</v>
      </c>
      <c r="H21" s="15">
        <v>500000</v>
      </c>
      <c r="I21" s="15">
        <f>500000-77365</f>
        <v>422635</v>
      </c>
      <c r="J21" s="51">
        <v>122469</v>
      </c>
      <c r="K21" s="51">
        <f t="shared" si="0"/>
        <v>90.40545705879201</v>
      </c>
      <c r="L21" s="51">
        <f t="shared" si="1"/>
        <v>28.977486483608789</v>
      </c>
    </row>
    <row r="22" spans="2:12" x14ac:dyDescent="0.25">
      <c r="B22" s="30"/>
      <c r="C22" s="30"/>
      <c r="D22" s="30">
        <v>638</v>
      </c>
      <c r="E22" s="30"/>
      <c r="F22" s="16" t="s">
        <v>41</v>
      </c>
      <c r="G22" s="51">
        <v>264453.15999999997</v>
      </c>
      <c r="H22" s="15">
        <f>SUM(H23:H24)</f>
        <v>0</v>
      </c>
      <c r="I22" s="15">
        <f>SUM(I23:I24)</f>
        <v>0</v>
      </c>
      <c r="J22" s="51">
        <f>SUM(J23:J24)</f>
        <v>16519.72</v>
      </c>
      <c r="K22" s="51">
        <f t="shared" si="0"/>
        <v>6.2467470609918232</v>
      </c>
      <c r="L22" s="51">
        <v>0</v>
      </c>
    </row>
    <row r="23" spans="2:12" x14ac:dyDescent="0.25">
      <c r="B23" s="30"/>
      <c r="C23" s="30"/>
      <c r="D23" s="30"/>
      <c r="E23" s="30">
        <v>6381</v>
      </c>
      <c r="F23" s="16" t="s">
        <v>57</v>
      </c>
      <c r="G23" s="51">
        <v>264453.15999999997</v>
      </c>
      <c r="H23" s="15">
        <v>0</v>
      </c>
      <c r="I23" s="15">
        <v>0</v>
      </c>
      <c r="J23" s="51">
        <v>16519.72</v>
      </c>
      <c r="K23" s="51">
        <f t="shared" si="0"/>
        <v>6.2467470609918232</v>
      </c>
      <c r="L23" s="51">
        <v>0</v>
      </c>
    </row>
    <row r="24" spans="2:12" x14ac:dyDescent="0.25">
      <c r="B24" s="30"/>
      <c r="C24" s="30"/>
      <c r="D24" s="30"/>
      <c r="E24" s="30">
        <v>6382</v>
      </c>
      <c r="F24" s="16" t="s">
        <v>58</v>
      </c>
      <c r="G24" s="51">
        <v>0</v>
      </c>
      <c r="H24" s="15">
        <v>0</v>
      </c>
      <c r="I24" s="15">
        <v>0</v>
      </c>
      <c r="J24" s="51">
        <v>0</v>
      </c>
      <c r="K24" s="51">
        <v>0</v>
      </c>
      <c r="L24" s="51">
        <v>0</v>
      </c>
    </row>
    <row r="25" spans="2:12" ht="25.5" x14ac:dyDescent="0.25">
      <c r="B25" s="30"/>
      <c r="C25" s="30"/>
      <c r="D25" s="30">
        <v>639</v>
      </c>
      <c r="E25" s="30"/>
      <c r="F25" s="16" t="s">
        <v>33</v>
      </c>
      <c r="G25" s="51">
        <v>1061391.7</v>
      </c>
      <c r="H25" s="15">
        <f>SUM(H26:H28)</f>
        <v>5947915</v>
      </c>
      <c r="I25" s="15">
        <f>SUM(I26:I28)</f>
        <v>5419234</v>
      </c>
      <c r="J25" s="51">
        <f>SUM(J26:J28)</f>
        <v>1281519.79</v>
      </c>
      <c r="K25" s="51">
        <f t="shared" si="0"/>
        <v>120.73957145133132</v>
      </c>
      <c r="L25" s="51">
        <f t="shared" si="1"/>
        <v>23.647618648687253</v>
      </c>
    </row>
    <row r="26" spans="2:12" ht="25.5" x14ac:dyDescent="0.25">
      <c r="B26" s="30"/>
      <c r="C26" s="30"/>
      <c r="D26" s="30"/>
      <c r="E26" s="30">
        <v>6392</v>
      </c>
      <c r="F26" s="16" t="s">
        <v>102</v>
      </c>
      <c r="G26" s="51">
        <v>44548.39</v>
      </c>
      <c r="H26" s="15">
        <v>0</v>
      </c>
      <c r="I26" s="15">
        <v>0</v>
      </c>
      <c r="J26" s="51">
        <v>16800</v>
      </c>
      <c r="K26" s="51">
        <f t="shared" si="0"/>
        <v>37.711800583590119</v>
      </c>
      <c r="L26" s="51">
        <v>0</v>
      </c>
    </row>
    <row r="27" spans="2:12" ht="25.5" x14ac:dyDescent="0.25">
      <c r="B27" s="30"/>
      <c r="C27" s="30"/>
      <c r="D27" s="30"/>
      <c r="E27" s="30">
        <v>6393</v>
      </c>
      <c r="F27" s="16" t="s">
        <v>59</v>
      </c>
      <c r="G27" s="51">
        <v>126115.8</v>
      </c>
      <c r="H27" s="15">
        <v>998915</v>
      </c>
      <c r="I27" s="15">
        <v>998915</v>
      </c>
      <c r="J27" s="51">
        <v>30899.77</v>
      </c>
      <c r="K27" s="51">
        <f t="shared" si="0"/>
        <v>24.501109297962667</v>
      </c>
      <c r="L27" s="51">
        <f t="shared" si="1"/>
        <v>3.093333266594255</v>
      </c>
    </row>
    <row r="28" spans="2:12" ht="25.5" x14ac:dyDescent="0.25">
      <c r="B28" s="30"/>
      <c r="C28" s="30"/>
      <c r="D28" s="30"/>
      <c r="E28" s="30">
        <v>6394</v>
      </c>
      <c r="F28" s="16" t="s">
        <v>60</v>
      </c>
      <c r="G28" s="51">
        <v>890727.51</v>
      </c>
      <c r="H28" s="15">
        <v>4949000</v>
      </c>
      <c r="I28" s="15">
        <f>4268254+152065</f>
        <v>4420319</v>
      </c>
      <c r="J28" s="51">
        <v>1233820.02</v>
      </c>
      <c r="K28" s="51">
        <f t="shared" si="0"/>
        <v>138.51823438124191</v>
      </c>
      <c r="L28" s="51">
        <f t="shared" si="1"/>
        <v>27.912465593546532</v>
      </c>
    </row>
    <row r="29" spans="2:12" x14ac:dyDescent="0.25">
      <c r="B29" s="30"/>
      <c r="C29" s="30">
        <v>64</v>
      </c>
      <c r="D29" s="30"/>
      <c r="E29" s="30"/>
      <c r="F29" s="16" t="s">
        <v>165</v>
      </c>
      <c r="G29" s="51">
        <v>74.31</v>
      </c>
      <c r="H29" s="15">
        <f>H30</f>
        <v>3000</v>
      </c>
      <c r="I29" s="15">
        <f t="shared" ref="I29:J29" si="4">I30</f>
        <v>3000</v>
      </c>
      <c r="J29" s="51">
        <f t="shared" si="4"/>
        <v>98.48</v>
      </c>
      <c r="K29" s="51">
        <f t="shared" si="0"/>
        <v>132.52590499259858</v>
      </c>
      <c r="L29" s="51">
        <f t="shared" si="1"/>
        <v>3.2826666666666671</v>
      </c>
    </row>
    <row r="30" spans="2:12" x14ac:dyDescent="0.25">
      <c r="B30" s="30"/>
      <c r="C30" s="30"/>
      <c r="D30" s="30">
        <v>641</v>
      </c>
      <c r="E30" s="30"/>
      <c r="F30" s="16" t="s">
        <v>23</v>
      </c>
      <c r="G30" s="51">
        <v>74.31</v>
      </c>
      <c r="H30" s="15">
        <f>SUM(H31:H33)</f>
        <v>3000</v>
      </c>
      <c r="I30" s="15">
        <f>SUM(I31:I33)</f>
        <v>3000</v>
      </c>
      <c r="J30" s="51">
        <f>SUM(J31:J33)</f>
        <v>98.48</v>
      </c>
      <c r="K30" s="51">
        <f t="shared" si="0"/>
        <v>132.52590499259858</v>
      </c>
      <c r="L30" s="51">
        <f t="shared" si="1"/>
        <v>3.2826666666666671</v>
      </c>
    </row>
    <row r="31" spans="2:12" x14ac:dyDescent="0.25">
      <c r="B31" s="30"/>
      <c r="C31" s="30"/>
      <c r="D31" s="30"/>
      <c r="E31" s="30">
        <v>6413</v>
      </c>
      <c r="F31" s="16" t="s">
        <v>50</v>
      </c>
      <c r="G31" s="51">
        <v>0.94</v>
      </c>
      <c r="H31" s="15">
        <v>1250</v>
      </c>
      <c r="I31" s="15">
        <v>1250</v>
      </c>
      <c r="J31" s="51">
        <f>1.26</f>
        <v>1.26</v>
      </c>
      <c r="K31" s="51">
        <f t="shared" si="0"/>
        <v>134.04255319148936</v>
      </c>
      <c r="L31" s="51">
        <f t="shared" si="1"/>
        <v>0.1008</v>
      </c>
    </row>
    <row r="32" spans="2:12" x14ac:dyDescent="0.25">
      <c r="B32" s="30"/>
      <c r="C32" s="30"/>
      <c r="D32" s="30"/>
      <c r="E32" s="30">
        <v>6414</v>
      </c>
      <c r="F32" s="16" t="s">
        <v>51</v>
      </c>
      <c r="G32" s="51">
        <v>73.37</v>
      </c>
      <c r="H32" s="15">
        <v>1250</v>
      </c>
      <c r="I32" s="15">
        <v>1250</v>
      </c>
      <c r="J32" s="51">
        <f>97.22</f>
        <v>97.22</v>
      </c>
      <c r="K32" s="51">
        <f t="shared" si="0"/>
        <v>132.5064740357094</v>
      </c>
      <c r="L32" s="51">
        <f t="shared" si="1"/>
        <v>7.7775999999999996</v>
      </c>
    </row>
    <row r="33" spans="2:14" ht="25.5" x14ac:dyDescent="0.25">
      <c r="B33" s="30"/>
      <c r="C33" s="30"/>
      <c r="D33" s="30"/>
      <c r="E33" s="30">
        <v>6415</v>
      </c>
      <c r="F33" s="16" t="s">
        <v>52</v>
      </c>
      <c r="G33" s="51">
        <v>0</v>
      </c>
      <c r="H33" s="15">
        <v>500</v>
      </c>
      <c r="I33" s="15">
        <v>500</v>
      </c>
      <c r="J33" s="51">
        <v>0</v>
      </c>
      <c r="K33" s="51">
        <v>0</v>
      </c>
      <c r="L33" s="51">
        <f t="shared" si="1"/>
        <v>0</v>
      </c>
    </row>
    <row r="34" spans="2:14" ht="25.5" x14ac:dyDescent="0.25">
      <c r="B34" s="30"/>
      <c r="C34" s="30">
        <v>65</v>
      </c>
      <c r="D34" s="30"/>
      <c r="E34" s="30"/>
      <c r="F34" s="16" t="s">
        <v>42</v>
      </c>
      <c r="G34" s="51">
        <v>8223944.5199999996</v>
      </c>
      <c r="H34" s="15">
        <f>H35</f>
        <v>7200000</v>
      </c>
      <c r="I34" s="15">
        <f t="shared" ref="I34:J34" si="5">I35</f>
        <v>7200000</v>
      </c>
      <c r="J34" s="51">
        <f t="shared" si="5"/>
        <v>7818850.79</v>
      </c>
      <c r="K34" s="51">
        <f t="shared" si="0"/>
        <v>95.074216162148915</v>
      </c>
      <c r="L34" s="51">
        <f t="shared" si="1"/>
        <v>108.59514986111111</v>
      </c>
    </row>
    <row r="35" spans="2:14" x14ac:dyDescent="0.25">
      <c r="B35" s="30"/>
      <c r="C35" s="30"/>
      <c r="D35" s="30">
        <v>652</v>
      </c>
      <c r="E35" s="30"/>
      <c r="F35" s="16" t="s">
        <v>24</v>
      </c>
      <c r="G35" s="51">
        <v>8223944.5199999996</v>
      </c>
      <c r="H35" s="15">
        <f>H36</f>
        <v>7200000</v>
      </c>
      <c r="I35" s="15">
        <f>I36</f>
        <v>7200000</v>
      </c>
      <c r="J35" s="51">
        <f>J36</f>
        <v>7818850.79</v>
      </c>
      <c r="K35" s="51">
        <f t="shared" si="0"/>
        <v>95.074216162148915</v>
      </c>
      <c r="L35" s="51">
        <f t="shared" si="1"/>
        <v>108.59514986111111</v>
      </c>
    </row>
    <row r="36" spans="2:14" x14ac:dyDescent="0.25">
      <c r="B36" s="30"/>
      <c r="C36" s="30"/>
      <c r="D36" s="30"/>
      <c r="E36" s="30">
        <v>6526</v>
      </c>
      <c r="F36" s="16" t="s">
        <v>166</v>
      </c>
      <c r="G36" s="51">
        <v>8223944.5199999996</v>
      </c>
      <c r="H36" s="15">
        <v>7200000</v>
      </c>
      <c r="I36" s="15">
        <v>7200000</v>
      </c>
      <c r="J36" s="51">
        <f>7817600.86+1249.93</f>
        <v>7818850.79</v>
      </c>
      <c r="K36" s="51">
        <f t="shared" si="0"/>
        <v>95.074216162148915</v>
      </c>
      <c r="L36" s="51">
        <f t="shared" si="1"/>
        <v>108.59514986111111</v>
      </c>
    </row>
    <row r="37" spans="2:14" ht="38.25" x14ac:dyDescent="0.25">
      <c r="B37" s="30"/>
      <c r="C37" s="30">
        <v>66</v>
      </c>
      <c r="D37" s="30"/>
      <c r="E37" s="30"/>
      <c r="F37" s="16" t="s">
        <v>167</v>
      </c>
      <c r="G37" s="51">
        <v>2595192.65</v>
      </c>
      <c r="H37" s="15">
        <f>H38+H41</f>
        <v>3552220</v>
      </c>
      <c r="I37" s="15">
        <f t="shared" ref="I37:J37" si="6">I38+I41</f>
        <v>5042723</v>
      </c>
      <c r="J37" s="51">
        <f t="shared" si="6"/>
        <v>3091990.99</v>
      </c>
      <c r="K37" s="51">
        <f t="shared" si="0"/>
        <v>119.14302354393615</v>
      </c>
      <c r="L37" s="51">
        <f t="shared" si="1"/>
        <v>61.315899961191612</v>
      </c>
      <c r="N37" s="42"/>
    </row>
    <row r="38" spans="2:14" ht="25.5" x14ac:dyDescent="0.25">
      <c r="B38" s="30"/>
      <c r="C38" s="30"/>
      <c r="D38" s="30">
        <v>661</v>
      </c>
      <c r="E38" s="30"/>
      <c r="F38" s="16" t="s">
        <v>43</v>
      </c>
      <c r="G38" s="51">
        <v>2373843.59</v>
      </c>
      <c r="H38" s="15">
        <f>H40+H39</f>
        <v>3258228</v>
      </c>
      <c r="I38" s="15">
        <f t="shared" ref="I38:J38" si="7">I40+I39</f>
        <v>4826521</v>
      </c>
      <c r="J38" s="51">
        <f t="shared" si="7"/>
        <v>2919960.5900000003</v>
      </c>
      <c r="K38" s="51">
        <f t="shared" si="0"/>
        <v>123.00560164538896</v>
      </c>
      <c r="L38" s="51">
        <f t="shared" si="1"/>
        <v>60.49824687388702</v>
      </c>
    </row>
    <row r="39" spans="2:14" x14ac:dyDescent="0.25">
      <c r="B39" s="30"/>
      <c r="C39" s="30"/>
      <c r="D39" s="30"/>
      <c r="E39" s="30">
        <v>6614</v>
      </c>
      <c r="F39" s="16" t="s">
        <v>225</v>
      </c>
      <c r="G39" s="51">
        <v>41972.23</v>
      </c>
      <c r="H39" s="15">
        <v>40000</v>
      </c>
      <c r="I39" s="15">
        <v>40000</v>
      </c>
      <c r="J39" s="51">
        <f>35765.1</f>
        <v>35765.1</v>
      </c>
      <c r="K39" s="51">
        <f t="shared" si="0"/>
        <v>85.211340927084393</v>
      </c>
      <c r="L39" s="51">
        <f t="shared" si="1"/>
        <v>89.412750000000003</v>
      </c>
    </row>
    <row r="40" spans="2:14" x14ac:dyDescent="0.25">
      <c r="B40" s="30"/>
      <c r="C40" s="30"/>
      <c r="D40" s="30"/>
      <c r="E40" s="30">
        <v>6615</v>
      </c>
      <c r="F40" s="16" t="s">
        <v>53</v>
      </c>
      <c r="G40" s="51">
        <v>2331871.36</v>
      </c>
      <c r="H40" s="15">
        <v>3218228</v>
      </c>
      <c r="I40" s="15">
        <f>4826521-I39</f>
        <v>4786521</v>
      </c>
      <c r="J40" s="51">
        <f>2884195.49</f>
        <v>2884195.49</v>
      </c>
      <c r="K40" s="51">
        <f t="shared" si="0"/>
        <v>123.68587476454964</v>
      </c>
      <c r="L40" s="51">
        <f t="shared" si="1"/>
        <v>60.256614146266152</v>
      </c>
    </row>
    <row r="41" spans="2:14" ht="38.25" x14ac:dyDescent="0.25">
      <c r="B41" s="30"/>
      <c r="C41" s="30"/>
      <c r="D41" s="30">
        <v>663</v>
      </c>
      <c r="E41" s="30"/>
      <c r="F41" s="16" t="s">
        <v>168</v>
      </c>
      <c r="G41" s="51">
        <v>221349.06</v>
      </c>
      <c r="H41" s="15">
        <f>SUM(H42:H43)</f>
        <v>293992</v>
      </c>
      <c r="I41" s="15">
        <f>SUM(I42:I43)</f>
        <v>216202</v>
      </c>
      <c r="J41" s="51">
        <f>SUM(J42:J43)</f>
        <v>172030.4</v>
      </c>
      <c r="K41" s="51">
        <f t="shared" si="0"/>
        <v>77.719056046589941</v>
      </c>
      <c r="L41" s="51">
        <f t="shared" si="1"/>
        <v>79.569291680928018</v>
      </c>
    </row>
    <row r="42" spans="2:14" x14ac:dyDescent="0.25">
      <c r="B42" s="30"/>
      <c r="C42" s="30"/>
      <c r="D42" s="30"/>
      <c r="E42" s="30">
        <v>6631</v>
      </c>
      <c r="F42" s="16" t="s">
        <v>21</v>
      </c>
      <c r="G42" s="51">
        <v>48791.85</v>
      </c>
      <c r="H42" s="15">
        <v>49000</v>
      </c>
      <c r="I42" s="15">
        <v>49000</v>
      </c>
      <c r="J42" s="51">
        <f>25600+67547.51</f>
        <v>93147.51</v>
      </c>
      <c r="K42" s="51">
        <f t="shared" si="0"/>
        <v>190.9079282708075</v>
      </c>
      <c r="L42" s="51">
        <f t="shared" si="1"/>
        <v>190.09695918367348</v>
      </c>
    </row>
    <row r="43" spans="2:14" x14ac:dyDescent="0.25">
      <c r="B43" s="30"/>
      <c r="C43" s="30"/>
      <c r="D43" s="30"/>
      <c r="E43" s="30">
        <v>6632</v>
      </c>
      <c r="F43" s="16" t="s">
        <v>61</v>
      </c>
      <c r="G43" s="51">
        <v>172557.21</v>
      </c>
      <c r="H43" s="15">
        <f>30000+124992+90000</f>
        <v>244992</v>
      </c>
      <c r="I43" s="15">
        <f>30000+124992+90000-77790</f>
        <v>167202</v>
      </c>
      <c r="J43" s="51">
        <f>8530+18275.98+52076.91</f>
        <v>78882.89</v>
      </c>
      <c r="K43" s="51">
        <f t="shared" si="0"/>
        <v>45.714050429999418</v>
      </c>
      <c r="L43" s="51">
        <f t="shared" si="1"/>
        <v>47.178197629214964</v>
      </c>
    </row>
    <row r="44" spans="2:14" ht="25.5" x14ac:dyDescent="0.25">
      <c r="B44" s="30"/>
      <c r="C44" s="30">
        <v>67</v>
      </c>
      <c r="D44" s="30"/>
      <c r="E44" s="30"/>
      <c r="F44" s="16" t="s">
        <v>25</v>
      </c>
      <c r="G44" s="51">
        <v>76503650.450000003</v>
      </c>
      <c r="H44" s="15">
        <f>H45+H48</f>
        <v>79876268</v>
      </c>
      <c r="I44" s="15">
        <f t="shared" ref="I44:J44" si="8">I45+I48</f>
        <v>85132513</v>
      </c>
      <c r="J44" s="51">
        <f t="shared" si="8"/>
        <v>95962393.950000003</v>
      </c>
      <c r="K44" s="51">
        <f t="shared" si="0"/>
        <v>125.43505229559931</v>
      </c>
      <c r="L44" s="51">
        <f t="shared" si="1"/>
        <v>112.72120435350006</v>
      </c>
    </row>
    <row r="45" spans="2:14" ht="25.5" x14ac:dyDescent="0.25">
      <c r="B45" s="30"/>
      <c r="C45" s="32"/>
      <c r="D45" s="30">
        <v>671</v>
      </c>
      <c r="E45" s="30"/>
      <c r="F45" s="16" t="s">
        <v>26</v>
      </c>
      <c r="G45" s="51">
        <v>4144627.75</v>
      </c>
      <c r="H45" s="15">
        <f>SUM(H46:H47)</f>
        <v>2519450</v>
      </c>
      <c r="I45" s="15">
        <f>SUM(I46:I47)</f>
        <v>3870694</v>
      </c>
      <c r="J45" s="51">
        <f>SUM(J46:J47)</f>
        <v>3833815.54</v>
      </c>
      <c r="K45" s="51">
        <f t="shared" si="0"/>
        <v>92.500841360240372</v>
      </c>
      <c r="L45" s="51">
        <f t="shared" si="1"/>
        <v>99.04723907392318</v>
      </c>
    </row>
    <row r="46" spans="2:14" ht="25.5" x14ac:dyDescent="0.25">
      <c r="B46" s="30"/>
      <c r="C46" s="30"/>
      <c r="D46" s="30"/>
      <c r="E46" s="30">
        <v>6711</v>
      </c>
      <c r="F46" s="16" t="s">
        <v>169</v>
      </c>
      <c r="G46" s="51">
        <v>133714.84</v>
      </c>
      <c r="H46" s="15">
        <f>19450</f>
        <v>19450</v>
      </c>
      <c r="I46" s="15">
        <f>1451244+19450</f>
        <v>1470694</v>
      </c>
      <c r="J46" s="51">
        <v>1451244</v>
      </c>
      <c r="K46" s="51">
        <f t="shared" si="0"/>
        <v>1085.3275522746765</v>
      </c>
      <c r="L46" s="51">
        <f t="shared" si="1"/>
        <v>98.677495114551363</v>
      </c>
    </row>
    <row r="47" spans="2:14" ht="25.5" x14ac:dyDescent="0.25">
      <c r="B47" s="30"/>
      <c r="C47" s="30"/>
      <c r="D47" s="30"/>
      <c r="E47" s="30">
        <v>6712</v>
      </c>
      <c r="F47" s="16" t="s">
        <v>170</v>
      </c>
      <c r="G47" s="51">
        <v>4010912.91</v>
      </c>
      <c r="H47" s="15">
        <f>2500000</f>
        <v>2500000</v>
      </c>
      <c r="I47" s="15">
        <f>1900000+500000</f>
        <v>2400000</v>
      </c>
      <c r="J47" s="51">
        <v>2382571.54</v>
      </c>
      <c r="K47" s="51">
        <f t="shared" si="0"/>
        <v>59.402225714245183</v>
      </c>
      <c r="L47" s="51">
        <f t="shared" si="1"/>
        <v>99.273814166666668</v>
      </c>
    </row>
    <row r="48" spans="2:14" x14ac:dyDescent="0.25">
      <c r="B48" s="30"/>
      <c r="C48" s="30"/>
      <c r="D48" s="30">
        <v>673</v>
      </c>
      <c r="E48" s="30"/>
      <c r="F48" s="16" t="s">
        <v>44</v>
      </c>
      <c r="G48" s="51">
        <v>72359022.700000003</v>
      </c>
      <c r="H48" s="15">
        <f>H49</f>
        <v>77356818</v>
      </c>
      <c r="I48" s="15">
        <f>I49</f>
        <v>81261819</v>
      </c>
      <c r="J48" s="51">
        <f>J49</f>
        <v>92128578.409999996</v>
      </c>
      <c r="K48" s="51">
        <f t="shared" si="0"/>
        <v>127.3214797164473</v>
      </c>
      <c r="L48" s="51">
        <f t="shared" si="1"/>
        <v>113.3725278903737</v>
      </c>
    </row>
    <row r="49" spans="2:13" x14ac:dyDescent="0.25">
      <c r="B49" s="30"/>
      <c r="C49" s="30"/>
      <c r="D49" s="30"/>
      <c r="E49" s="30">
        <v>6731</v>
      </c>
      <c r="F49" s="16" t="s">
        <v>44</v>
      </c>
      <c r="G49" s="51">
        <v>72359022.700000003</v>
      </c>
      <c r="H49" s="15">
        <v>77356818</v>
      </c>
      <c r="I49" s="15">
        <v>81261819</v>
      </c>
      <c r="J49" s="51">
        <v>92128578.409999996</v>
      </c>
      <c r="K49" s="51">
        <f t="shared" si="0"/>
        <v>127.3214797164473</v>
      </c>
      <c r="L49" s="51">
        <f t="shared" si="1"/>
        <v>113.3725278903737</v>
      </c>
    </row>
    <row r="50" spans="2:13" x14ac:dyDescent="0.25">
      <c r="B50" s="30"/>
      <c r="C50" s="30">
        <v>68</v>
      </c>
      <c r="D50" s="30"/>
      <c r="E50" s="30"/>
      <c r="F50" s="16" t="s">
        <v>27</v>
      </c>
      <c r="G50" s="51">
        <v>339151.66</v>
      </c>
      <c r="H50" s="15">
        <f>H51</f>
        <v>420000</v>
      </c>
      <c r="I50" s="15">
        <f t="shared" ref="I50:J50" si="9">I51</f>
        <v>420000</v>
      </c>
      <c r="J50" s="51">
        <f t="shared" si="9"/>
        <v>386443.52000000002</v>
      </c>
      <c r="K50" s="51">
        <f t="shared" si="0"/>
        <v>113.94416291519849</v>
      </c>
      <c r="L50" s="51">
        <f t="shared" si="1"/>
        <v>92.010361904761908</v>
      </c>
      <c r="M50" s="58"/>
    </row>
    <row r="51" spans="2:13" x14ac:dyDescent="0.25">
      <c r="B51" s="30"/>
      <c r="C51" s="30"/>
      <c r="D51" s="30">
        <v>683</v>
      </c>
      <c r="E51" s="30"/>
      <c r="F51" s="16" t="s">
        <v>28</v>
      </c>
      <c r="G51" s="51">
        <v>339151.66</v>
      </c>
      <c r="H51" s="15">
        <f>H52</f>
        <v>420000</v>
      </c>
      <c r="I51" s="15">
        <f>I52</f>
        <v>420000</v>
      </c>
      <c r="J51" s="51">
        <f>J52</f>
        <v>386443.52000000002</v>
      </c>
      <c r="K51" s="51">
        <f t="shared" si="0"/>
        <v>113.94416291519849</v>
      </c>
      <c r="L51" s="51">
        <f t="shared" si="1"/>
        <v>92.010361904761908</v>
      </c>
    </row>
    <row r="52" spans="2:13" x14ac:dyDescent="0.25">
      <c r="B52" s="30"/>
      <c r="C52" s="30"/>
      <c r="D52" s="30"/>
      <c r="E52" s="30">
        <v>6831</v>
      </c>
      <c r="F52" s="16" t="s">
        <v>28</v>
      </c>
      <c r="G52" s="51">
        <v>339151.66</v>
      </c>
      <c r="H52" s="15">
        <v>420000</v>
      </c>
      <c r="I52" s="15">
        <v>420000</v>
      </c>
      <c r="J52" s="51">
        <f>386443.52</f>
        <v>386443.52000000002</v>
      </c>
      <c r="K52" s="51">
        <f t="shared" si="0"/>
        <v>113.94416291519849</v>
      </c>
      <c r="L52" s="51">
        <f t="shared" si="1"/>
        <v>92.010361904761908</v>
      </c>
    </row>
    <row r="53" spans="2:13" s="35" customFormat="1" x14ac:dyDescent="0.25">
      <c r="B53" s="32">
        <v>7</v>
      </c>
      <c r="C53" s="32"/>
      <c r="D53" s="33"/>
      <c r="E53" s="33"/>
      <c r="F53" s="14" t="s">
        <v>139</v>
      </c>
      <c r="G53" s="53">
        <v>6979.47</v>
      </c>
      <c r="H53" s="34">
        <f>H54</f>
        <v>3000</v>
      </c>
      <c r="I53" s="34">
        <f t="shared" ref="I53:J53" si="10">I54</f>
        <v>0</v>
      </c>
      <c r="J53" s="53">
        <f t="shared" si="10"/>
        <v>7948.2199999999993</v>
      </c>
      <c r="K53" s="53">
        <f t="shared" si="0"/>
        <v>113.87999375310731</v>
      </c>
      <c r="L53" s="53">
        <v>0</v>
      </c>
      <c r="M53" s="54"/>
    </row>
    <row r="54" spans="2:13" x14ac:dyDescent="0.25">
      <c r="B54" s="30"/>
      <c r="C54" s="30">
        <v>72</v>
      </c>
      <c r="D54" s="31"/>
      <c r="E54" s="31"/>
      <c r="F54" s="36" t="s">
        <v>29</v>
      </c>
      <c r="G54" s="51">
        <v>6979.47</v>
      </c>
      <c r="H54" s="15">
        <f>H55+H57+H60</f>
        <v>3000</v>
      </c>
      <c r="I54" s="15">
        <f t="shared" ref="I54:J54" si="11">I55+I57+I60</f>
        <v>0</v>
      </c>
      <c r="J54" s="51">
        <f t="shared" si="11"/>
        <v>7948.2199999999993</v>
      </c>
      <c r="K54" s="51">
        <f t="shared" si="0"/>
        <v>113.87999375310731</v>
      </c>
      <c r="L54" s="51">
        <v>0</v>
      </c>
    </row>
    <row r="55" spans="2:13" x14ac:dyDescent="0.25">
      <c r="B55" s="30"/>
      <c r="C55" s="30"/>
      <c r="D55" s="30">
        <v>721</v>
      </c>
      <c r="E55" s="30"/>
      <c r="F55" s="36" t="s">
        <v>45</v>
      </c>
      <c r="G55" s="51">
        <v>1095.47</v>
      </c>
      <c r="H55" s="15">
        <f t="shared" ref="H54:J55" si="12">H56</f>
        <v>3000</v>
      </c>
      <c r="I55" s="15">
        <f t="shared" si="12"/>
        <v>0</v>
      </c>
      <c r="J55" s="51">
        <f t="shared" si="12"/>
        <v>2122.62</v>
      </c>
      <c r="K55" s="51">
        <f t="shared" si="0"/>
        <v>193.76340748719727</v>
      </c>
      <c r="L55" s="51">
        <v>0</v>
      </c>
    </row>
    <row r="56" spans="2:13" x14ac:dyDescent="0.25">
      <c r="B56" s="30"/>
      <c r="C56" s="30"/>
      <c r="D56" s="30"/>
      <c r="E56" s="30">
        <v>7211</v>
      </c>
      <c r="F56" s="36" t="s">
        <v>62</v>
      </c>
      <c r="G56" s="51">
        <v>1095.47</v>
      </c>
      <c r="H56" s="15">
        <v>3000</v>
      </c>
      <c r="I56" s="15">
        <v>0</v>
      </c>
      <c r="J56" s="51">
        <v>2122.62</v>
      </c>
      <c r="K56" s="51">
        <f t="shared" si="0"/>
        <v>193.76340748719727</v>
      </c>
      <c r="L56" s="51">
        <v>0</v>
      </c>
    </row>
    <row r="57" spans="2:13" x14ac:dyDescent="0.25">
      <c r="B57" s="30"/>
      <c r="C57" s="30"/>
      <c r="D57" s="30">
        <v>722</v>
      </c>
      <c r="E57" s="30"/>
      <c r="F57" s="36" t="s">
        <v>104</v>
      </c>
      <c r="G57" s="51">
        <v>5884</v>
      </c>
      <c r="H57" s="15">
        <f>SUM(H58:H59)</f>
        <v>0</v>
      </c>
      <c r="I57" s="15">
        <f>SUM(I58:I59)</f>
        <v>0</v>
      </c>
      <c r="J57" s="137">
        <f>SUM(J58:J59)</f>
        <v>1345.6</v>
      </c>
      <c r="K57" s="51">
        <f t="shared" si="0"/>
        <v>22.868796736913662</v>
      </c>
      <c r="L57" s="51">
        <v>0</v>
      </c>
    </row>
    <row r="58" spans="2:13" x14ac:dyDescent="0.25">
      <c r="B58" s="30"/>
      <c r="C58" s="30"/>
      <c r="D58" s="30"/>
      <c r="E58" s="30">
        <v>7224</v>
      </c>
      <c r="F58" s="36" t="s">
        <v>94</v>
      </c>
      <c r="G58" s="51">
        <v>0</v>
      </c>
      <c r="H58" s="15">
        <v>0</v>
      </c>
      <c r="I58" s="15">
        <v>0</v>
      </c>
      <c r="J58" s="51">
        <v>0</v>
      </c>
      <c r="K58" s="51">
        <v>0</v>
      </c>
      <c r="L58" s="51">
        <v>0</v>
      </c>
    </row>
    <row r="59" spans="2:13" x14ac:dyDescent="0.25">
      <c r="B59" s="30"/>
      <c r="C59" s="30"/>
      <c r="D59" s="30"/>
      <c r="E59" s="30">
        <v>7227</v>
      </c>
      <c r="F59" s="36" t="s">
        <v>182</v>
      </c>
      <c r="G59" s="51">
        <v>5884</v>
      </c>
      <c r="H59" s="15">
        <v>0</v>
      </c>
      <c r="I59" s="15">
        <v>0</v>
      </c>
      <c r="J59" s="51">
        <v>1345.6</v>
      </c>
      <c r="K59" s="51">
        <f t="shared" ref="K59:K60" si="13">(J59/G59)*100</f>
        <v>22.868796736913662</v>
      </c>
      <c r="L59" s="51">
        <v>0</v>
      </c>
    </row>
    <row r="60" spans="2:13" x14ac:dyDescent="0.25">
      <c r="B60" s="30"/>
      <c r="C60" s="30"/>
      <c r="D60" s="30">
        <v>723</v>
      </c>
      <c r="E60" s="30"/>
      <c r="F60" s="36" t="s">
        <v>240</v>
      </c>
      <c r="G60" s="51">
        <v>0</v>
      </c>
      <c r="H60" s="15">
        <f>SUM(H61)</f>
        <v>0</v>
      </c>
      <c r="I60" s="15">
        <f>SUM(I61)</f>
        <v>0</v>
      </c>
      <c r="J60" s="51">
        <f>SUM(J61)</f>
        <v>4480</v>
      </c>
      <c r="K60" s="51">
        <v>0</v>
      </c>
      <c r="L60" s="51">
        <v>0</v>
      </c>
    </row>
    <row r="61" spans="2:13" x14ac:dyDescent="0.25">
      <c r="B61" s="30"/>
      <c r="C61" s="30"/>
      <c r="D61" s="30"/>
      <c r="E61" s="30">
        <v>7231</v>
      </c>
      <c r="F61" s="36" t="s">
        <v>239</v>
      </c>
      <c r="G61" s="51">
        <v>0</v>
      </c>
      <c r="H61" s="15">
        <v>0</v>
      </c>
      <c r="I61" s="15">
        <v>0</v>
      </c>
      <c r="J61" s="51">
        <v>4480</v>
      </c>
      <c r="K61" s="51">
        <v>0</v>
      </c>
      <c r="L61" s="51">
        <v>0</v>
      </c>
    </row>
    <row r="62" spans="2:13" ht="15.75" customHeight="1" x14ac:dyDescent="0.25"/>
    <row r="63" spans="2:13" ht="15.75" customHeight="1" x14ac:dyDescent="0.25">
      <c r="B63" s="1"/>
      <c r="C63" s="1"/>
      <c r="D63" s="1"/>
      <c r="E63" s="1"/>
      <c r="F63" s="1"/>
      <c r="G63" s="59"/>
      <c r="H63" s="1"/>
      <c r="I63" s="1"/>
      <c r="J63" s="2"/>
      <c r="K63" s="2"/>
      <c r="L63" s="2"/>
    </row>
    <row r="64" spans="2:13" ht="25.5" x14ac:dyDescent="0.25">
      <c r="B64" s="126" t="s">
        <v>108</v>
      </c>
      <c r="C64" s="127"/>
      <c r="D64" s="127"/>
      <c r="E64" s="127"/>
      <c r="F64" s="128"/>
      <c r="G64" s="5" t="s">
        <v>228</v>
      </c>
      <c r="H64" s="5" t="s">
        <v>208</v>
      </c>
      <c r="I64" s="5" t="s">
        <v>209</v>
      </c>
      <c r="J64" s="5" t="s">
        <v>229</v>
      </c>
      <c r="K64" s="5" t="s">
        <v>114</v>
      </c>
      <c r="L64" s="5" t="s">
        <v>109</v>
      </c>
    </row>
    <row r="65" spans="2:15" ht="12.75" customHeight="1" x14ac:dyDescent="0.25">
      <c r="B65" s="126">
        <v>1</v>
      </c>
      <c r="C65" s="127"/>
      <c r="D65" s="127"/>
      <c r="E65" s="127"/>
      <c r="F65" s="128"/>
      <c r="G65" s="5">
        <v>2</v>
      </c>
      <c r="H65" s="5">
        <v>3</v>
      </c>
      <c r="I65" s="5">
        <v>4</v>
      </c>
      <c r="J65" s="5">
        <v>5</v>
      </c>
      <c r="K65" s="5" t="s">
        <v>48</v>
      </c>
      <c r="L65" s="5" t="s">
        <v>49</v>
      </c>
    </row>
    <row r="66" spans="2:15" s="35" customFormat="1" x14ac:dyDescent="0.25">
      <c r="B66" s="14"/>
      <c r="C66" s="14"/>
      <c r="D66" s="14"/>
      <c r="E66" s="14"/>
      <c r="F66" s="14" t="s">
        <v>140</v>
      </c>
      <c r="G66" s="41">
        <v>100188377.69000001</v>
      </c>
      <c r="H66" s="40">
        <f>H67+H136</f>
        <v>97661468</v>
      </c>
      <c r="I66" s="40">
        <f>I67+I136</f>
        <v>104175755</v>
      </c>
      <c r="J66" s="41">
        <f>J67+J136</f>
        <v>104944357.83000001</v>
      </c>
      <c r="K66" s="53">
        <f>(J66/G66)*100</f>
        <v>104.74703777988682</v>
      </c>
      <c r="L66" s="41">
        <f>(J66/I66)*100</f>
        <v>100.73779434571894</v>
      </c>
      <c r="O66" s="90"/>
    </row>
    <row r="67" spans="2:15" s="35" customFormat="1" x14ac:dyDescent="0.25">
      <c r="B67" s="14">
        <v>3</v>
      </c>
      <c r="C67" s="14"/>
      <c r="D67" s="14"/>
      <c r="E67" s="14"/>
      <c r="F67" s="14" t="s">
        <v>141</v>
      </c>
      <c r="G67" s="41">
        <v>93189652.430000007</v>
      </c>
      <c r="H67" s="40">
        <f>H68+H78+H113+H126+H129+H119</f>
        <v>86450768</v>
      </c>
      <c r="I67" s="40">
        <f t="shared" ref="I67:J67" si="14">I68+I78+I113+I126+I129+I119</f>
        <v>92139313</v>
      </c>
      <c r="J67" s="41">
        <f t="shared" si="14"/>
        <v>97965041.100000009</v>
      </c>
      <c r="K67" s="41">
        <f t="shared" ref="K67:K133" si="15">(J67/G67)*100</f>
        <v>105.12437652193955</v>
      </c>
      <c r="L67" s="41">
        <f t="shared" ref="L67:L133" si="16">(J67/I67)*100</f>
        <v>106.32273880748384</v>
      </c>
    </row>
    <row r="68" spans="2:15" x14ac:dyDescent="0.25">
      <c r="B68" s="14"/>
      <c r="C68" s="16">
        <v>31</v>
      </c>
      <c r="D68" s="16"/>
      <c r="E68" s="16"/>
      <c r="F68" s="16" t="s">
        <v>0</v>
      </c>
      <c r="G68" s="13">
        <v>49066277.730000004</v>
      </c>
      <c r="H68" s="12">
        <f t="shared" ref="H68:J68" si="17">H69+H73+H75</f>
        <v>48106219</v>
      </c>
      <c r="I68" s="12">
        <f t="shared" si="17"/>
        <v>54518419</v>
      </c>
      <c r="J68" s="13">
        <f t="shared" si="17"/>
        <v>54387278.599999994</v>
      </c>
      <c r="K68" s="13">
        <f t="shared" si="15"/>
        <v>110.84451708213976</v>
      </c>
      <c r="L68" s="13">
        <f t="shared" si="16"/>
        <v>99.759456707649562</v>
      </c>
    </row>
    <row r="69" spans="2:15" x14ac:dyDescent="0.25">
      <c r="B69" s="30"/>
      <c r="C69" s="30"/>
      <c r="D69" s="30">
        <v>311</v>
      </c>
      <c r="E69" s="30"/>
      <c r="F69" s="36" t="s">
        <v>40</v>
      </c>
      <c r="G69" s="13">
        <v>42606969.010000005</v>
      </c>
      <c r="H69" s="12">
        <f t="shared" ref="H69:J69" si="18">SUM(H70:H72)</f>
        <v>41104319</v>
      </c>
      <c r="I69" s="12">
        <f t="shared" si="18"/>
        <v>45861519</v>
      </c>
      <c r="J69" s="13">
        <f t="shared" si="18"/>
        <v>46327002.299999997</v>
      </c>
      <c r="K69" s="13">
        <f t="shared" si="15"/>
        <v>108.73104418464239</v>
      </c>
      <c r="L69" s="13">
        <f t="shared" si="16"/>
        <v>101.01497575778072</v>
      </c>
    </row>
    <row r="70" spans="2:15" x14ac:dyDescent="0.25">
      <c r="B70" s="30"/>
      <c r="C70" s="30"/>
      <c r="D70" s="30"/>
      <c r="E70" s="30">
        <v>3111</v>
      </c>
      <c r="F70" s="36" t="s">
        <v>65</v>
      </c>
      <c r="G70" s="13">
        <v>37395458.150000006</v>
      </c>
      <c r="H70" s="12">
        <f>'PROG. KLAS. POSEBNI DIO'!F61+'PROG. KLAS. POSEBNI DIO'!F138+'PROG. KLAS. POSEBNI DIO'!F202+'PROG. KLAS. POSEBNI DIO'!F248+'PROG. KLAS. POSEBNI DIO'!F300+'PROG. KLAS. POSEBNI DIO'!F23</f>
        <v>37875000</v>
      </c>
      <c r="I70" s="12">
        <f>'PROG. KLAS. POSEBNI DIO'!G61+'PROG. KLAS. POSEBNI DIO'!G138+'PROG. KLAS. POSEBNI DIO'!G202+'PROG. KLAS. POSEBNI DIO'!G248+'PROG. KLAS. POSEBNI DIO'!G300+'PROG. KLAS. POSEBNI DIO'!G23</f>
        <v>42632200</v>
      </c>
      <c r="J70" s="13">
        <f>'PROG. KLAS. POSEBNI DIO'!H61+'PROG. KLAS. POSEBNI DIO'!H138+'PROG. KLAS. POSEBNI DIO'!H202+'PROG. KLAS. POSEBNI DIO'!H248+'PROG. KLAS. POSEBNI DIO'!H300+'PROG. KLAS. POSEBNI DIO'!H23</f>
        <v>42526786.689999998</v>
      </c>
      <c r="K70" s="13">
        <f t="shared" si="15"/>
        <v>113.72179615882041</v>
      </c>
      <c r="L70" s="13">
        <f t="shared" si="16"/>
        <v>99.752737813202216</v>
      </c>
    </row>
    <row r="71" spans="2:15" x14ac:dyDescent="0.25">
      <c r="B71" s="30"/>
      <c r="C71" s="30"/>
      <c r="D71" s="30"/>
      <c r="E71" s="30">
        <v>3113</v>
      </c>
      <c r="F71" s="36" t="s">
        <v>82</v>
      </c>
      <c r="G71" s="13">
        <v>3113843.31</v>
      </c>
      <c r="H71" s="12">
        <f>'PROG. KLAS. POSEBNI DIO'!F139</f>
        <v>3019319</v>
      </c>
      <c r="I71" s="12">
        <f>'PROG. KLAS. POSEBNI DIO'!G139</f>
        <v>3019319</v>
      </c>
      <c r="J71" s="13">
        <f>'PROG. KLAS. POSEBNI DIO'!H139</f>
        <v>3594845.12</v>
      </c>
      <c r="K71" s="13">
        <f t="shared" si="15"/>
        <v>115.44720662260941</v>
      </c>
      <c r="L71" s="13">
        <f t="shared" si="16"/>
        <v>119.06145458628255</v>
      </c>
    </row>
    <row r="72" spans="2:15" x14ac:dyDescent="0.25">
      <c r="B72" s="30"/>
      <c r="C72" s="30"/>
      <c r="D72" s="30"/>
      <c r="E72" s="30">
        <v>3114</v>
      </c>
      <c r="F72" s="36" t="s">
        <v>83</v>
      </c>
      <c r="G72" s="13">
        <v>2097667.5499999998</v>
      </c>
      <c r="H72" s="12">
        <f>'PROG. KLAS. POSEBNI DIO'!F140+'PROG. KLAS. POSEBNI DIO'!F203</f>
        <v>210000</v>
      </c>
      <c r="I72" s="12">
        <f>'PROG. KLAS. POSEBNI DIO'!G140+'PROG. KLAS. POSEBNI DIO'!G203</f>
        <v>210000</v>
      </c>
      <c r="J72" s="13">
        <f>'PROG. KLAS. POSEBNI DIO'!H140+'PROG. KLAS. POSEBNI DIO'!H203</f>
        <v>205370.49</v>
      </c>
      <c r="K72" s="13">
        <f t="shared" si="15"/>
        <v>9.7904212705202021</v>
      </c>
      <c r="L72" s="13">
        <f t="shared" si="16"/>
        <v>97.795471428571418</v>
      </c>
    </row>
    <row r="73" spans="2:15" x14ac:dyDescent="0.25">
      <c r="B73" s="30"/>
      <c r="C73" s="32"/>
      <c r="D73" s="30">
        <v>312</v>
      </c>
      <c r="E73" s="30"/>
      <c r="F73" s="36" t="s">
        <v>13</v>
      </c>
      <c r="G73" s="13">
        <v>1121634.3699999999</v>
      </c>
      <c r="H73" s="12">
        <f t="shared" ref="H73:J73" si="19">SUM(H74)</f>
        <v>1175000</v>
      </c>
      <c r="I73" s="12">
        <f t="shared" si="19"/>
        <v>2250000</v>
      </c>
      <c r="J73" s="13">
        <f t="shared" si="19"/>
        <v>1584644.87</v>
      </c>
      <c r="K73" s="13">
        <f t="shared" si="15"/>
        <v>141.27998502756299</v>
      </c>
      <c r="L73" s="13">
        <f t="shared" si="16"/>
        <v>70.428660888888899</v>
      </c>
    </row>
    <row r="74" spans="2:15" x14ac:dyDescent="0.25">
      <c r="B74" s="30"/>
      <c r="C74" s="32"/>
      <c r="D74" s="30"/>
      <c r="E74" s="30">
        <v>3121</v>
      </c>
      <c r="F74" s="36" t="s">
        <v>13</v>
      </c>
      <c r="G74" s="13">
        <v>1121634.3699999999</v>
      </c>
      <c r="H74" s="12">
        <f>'PROG. KLAS. POSEBNI DIO'!F63+'PROG. KLAS. POSEBNI DIO'!F142+'PROG. KLAS. POSEBNI DIO'!F205+'PROG. KLAS. POSEBNI DIO'!F250</f>
        <v>1175000</v>
      </c>
      <c r="I74" s="12">
        <f>'PROG. KLAS. POSEBNI DIO'!G63+'PROG. KLAS. POSEBNI DIO'!G142+'PROG. KLAS. POSEBNI DIO'!G205+'PROG. KLAS. POSEBNI DIO'!G250</f>
        <v>2250000</v>
      </c>
      <c r="J74" s="13">
        <f>'PROG. KLAS. POSEBNI DIO'!H63+'PROG. KLAS. POSEBNI DIO'!H142+'PROG. KLAS. POSEBNI DIO'!H205+'PROG. KLAS. POSEBNI DIO'!H250</f>
        <v>1584644.87</v>
      </c>
      <c r="K74" s="13">
        <f t="shared" si="15"/>
        <v>141.27998502756299</v>
      </c>
      <c r="L74" s="13">
        <f t="shared" si="16"/>
        <v>70.428660888888899</v>
      </c>
    </row>
    <row r="75" spans="2:15" x14ac:dyDescent="0.25">
      <c r="B75" s="30"/>
      <c r="C75" s="32"/>
      <c r="D75" s="30">
        <v>313</v>
      </c>
      <c r="E75" s="30"/>
      <c r="F75" s="36" t="s">
        <v>1</v>
      </c>
      <c r="G75" s="13">
        <v>5337674.3500000006</v>
      </c>
      <c r="H75" s="12">
        <f t="shared" ref="H75:J75" si="20">SUM(H76:H77)</f>
        <v>5826900</v>
      </c>
      <c r="I75" s="12">
        <f t="shared" si="20"/>
        <v>6406900</v>
      </c>
      <c r="J75" s="13">
        <f t="shared" si="20"/>
        <v>6475631.4299999997</v>
      </c>
      <c r="K75" s="13">
        <f t="shared" si="15"/>
        <v>121.31934257098315</v>
      </c>
      <c r="L75" s="13">
        <f t="shared" si="16"/>
        <v>101.07277201142517</v>
      </c>
    </row>
    <row r="76" spans="2:15" x14ac:dyDescent="0.25">
      <c r="B76" s="30"/>
      <c r="C76" s="32"/>
      <c r="D76" s="30"/>
      <c r="E76" s="30">
        <v>3132</v>
      </c>
      <c r="F76" s="36" t="s">
        <v>171</v>
      </c>
      <c r="G76" s="13">
        <v>5337674.3500000006</v>
      </c>
      <c r="H76" s="12">
        <f>'PROG. KLAS. POSEBNI DIO'!F65+'PROG. KLAS. POSEBNI DIO'!F144+'PROG. KLAS. POSEBNI DIO'!F207+'PROG. KLAS. POSEBNI DIO'!F252+'PROG. KLAS. POSEBNI DIO'!F302+'PROG. KLAS. POSEBNI DIO'!F37</f>
        <v>5826900</v>
      </c>
      <c r="I76" s="12">
        <f>'PROG. KLAS. POSEBNI DIO'!G65+'PROG. KLAS. POSEBNI DIO'!G144+'PROG. KLAS. POSEBNI DIO'!G207+'PROG. KLAS. POSEBNI DIO'!G252+'PROG. KLAS. POSEBNI DIO'!G302+'PROG. KLAS. POSEBNI DIO'!G37</f>
        <v>6406900</v>
      </c>
      <c r="J76" s="13">
        <f>'PROG. KLAS. POSEBNI DIO'!H65+'PROG. KLAS. POSEBNI DIO'!H144+'PROG. KLAS. POSEBNI DIO'!H207+'PROG. KLAS. POSEBNI DIO'!H252+'PROG. KLAS. POSEBNI DIO'!H302+'PROG. KLAS. POSEBNI DIO'!H37</f>
        <v>6475631.4299999997</v>
      </c>
      <c r="K76" s="13">
        <f t="shared" si="15"/>
        <v>121.31934257098315</v>
      </c>
      <c r="L76" s="13">
        <f t="shared" si="16"/>
        <v>101.07277201142517</v>
      </c>
    </row>
    <row r="77" spans="2:15" ht="25.5" x14ac:dyDescent="0.25">
      <c r="B77" s="30"/>
      <c r="C77" s="32"/>
      <c r="D77" s="30"/>
      <c r="E77" s="30">
        <v>3133</v>
      </c>
      <c r="F77" s="36" t="s">
        <v>172</v>
      </c>
      <c r="G77" s="13">
        <v>0</v>
      </c>
      <c r="H77" s="12">
        <f>'PROG. KLAS. POSEBNI DIO'!F145</f>
        <v>0</v>
      </c>
      <c r="I77" s="12">
        <f>'PROG. KLAS. POSEBNI DIO'!G145</f>
        <v>0</v>
      </c>
      <c r="J77" s="13">
        <f>'PROG. KLAS. POSEBNI DIO'!H145</f>
        <v>0</v>
      </c>
      <c r="K77" s="13">
        <v>0</v>
      </c>
      <c r="L77" s="13">
        <v>0</v>
      </c>
    </row>
    <row r="78" spans="2:15" x14ac:dyDescent="0.25">
      <c r="B78" s="30"/>
      <c r="C78" s="30">
        <v>32</v>
      </c>
      <c r="D78" s="30"/>
      <c r="E78" s="30"/>
      <c r="F78" s="36" t="s">
        <v>2</v>
      </c>
      <c r="G78" s="13">
        <v>43295087.210000001</v>
      </c>
      <c r="H78" s="12">
        <f>H79+H84+H91+H101+H105+H103</f>
        <v>37395549</v>
      </c>
      <c r="I78" s="12">
        <f t="shared" ref="I78:J78" si="21">I79+I84+I91+I101+I105+I103</f>
        <v>36625694</v>
      </c>
      <c r="J78" s="13">
        <f t="shared" si="21"/>
        <v>43328577.260000005</v>
      </c>
      <c r="K78" s="13">
        <f t="shared" si="15"/>
        <v>100.07735300274962</v>
      </c>
      <c r="L78" s="13">
        <f t="shared" si="16"/>
        <v>118.30104095774952</v>
      </c>
    </row>
    <row r="79" spans="2:15" x14ac:dyDescent="0.25">
      <c r="B79" s="30"/>
      <c r="C79" s="32"/>
      <c r="D79" s="30">
        <v>321</v>
      </c>
      <c r="E79" s="30"/>
      <c r="F79" s="36" t="s">
        <v>3</v>
      </c>
      <c r="G79" s="13">
        <v>1102031.8900000001</v>
      </c>
      <c r="H79" s="12">
        <f t="shared" ref="H79:J79" si="22">SUM(H80:H83)</f>
        <v>1044300</v>
      </c>
      <c r="I79" s="12">
        <f t="shared" si="22"/>
        <v>1039200</v>
      </c>
      <c r="J79" s="13">
        <f t="shared" si="22"/>
        <v>1199074.17</v>
      </c>
      <c r="K79" s="13">
        <f t="shared" si="15"/>
        <v>108.80575969539319</v>
      </c>
      <c r="L79" s="13">
        <f t="shared" si="16"/>
        <v>115.38435046189375</v>
      </c>
    </row>
    <row r="80" spans="2:15" x14ac:dyDescent="0.25">
      <c r="B80" s="30"/>
      <c r="C80" s="32"/>
      <c r="D80" s="30"/>
      <c r="E80" s="30">
        <v>3211</v>
      </c>
      <c r="F80" s="36" t="s">
        <v>66</v>
      </c>
      <c r="G80" s="13">
        <v>31528.46</v>
      </c>
      <c r="H80" s="12">
        <f>'PROG. KLAS. POSEBNI DIO'!F68+'PROG. KLAS. POSEBNI DIO'!F148+'PROG. KLAS. POSEBNI DIO'!F210+'PROG. KLAS. POSEBNI DIO'!F255</f>
        <v>43000</v>
      </c>
      <c r="I80" s="12">
        <f>'PROG. KLAS. POSEBNI DIO'!G68+'PROG. KLAS. POSEBNI DIO'!G148+'PROG. KLAS. POSEBNI DIO'!G210+'PROG. KLAS. POSEBNI DIO'!G255</f>
        <v>38000</v>
      </c>
      <c r="J80" s="13">
        <f>'PROG. KLAS. POSEBNI DIO'!H68+'PROG. KLAS. POSEBNI DIO'!H148+'PROG. KLAS. POSEBNI DIO'!H210+'PROG. KLAS. POSEBNI DIO'!H255</f>
        <v>53328.52</v>
      </c>
      <c r="K80" s="13">
        <f t="shared" si="15"/>
        <v>169.14406856535334</v>
      </c>
      <c r="L80" s="13">
        <f t="shared" si="16"/>
        <v>140.33821052631578</v>
      </c>
    </row>
    <row r="81" spans="2:13" ht="25.5" x14ac:dyDescent="0.25">
      <c r="B81" s="30"/>
      <c r="C81" s="32"/>
      <c r="D81" s="30"/>
      <c r="E81" s="30">
        <v>3212</v>
      </c>
      <c r="F81" s="36" t="s">
        <v>173</v>
      </c>
      <c r="G81" s="13">
        <v>1002998.81</v>
      </c>
      <c r="H81" s="12">
        <f>'PROG. KLAS. POSEBNI DIO'!F69+'PROG. KLAS. POSEBNI DIO'!F149+'PROG. KLAS. POSEBNI DIO'!F211+'PROG. KLAS. POSEBNI DIO'!F256</f>
        <v>961300</v>
      </c>
      <c r="I81" s="12">
        <f>'PROG. KLAS. POSEBNI DIO'!G69+'PROG. KLAS. POSEBNI DIO'!G149+'PROG. KLAS. POSEBNI DIO'!G211+'PROG. KLAS. POSEBNI DIO'!G256</f>
        <v>961200</v>
      </c>
      <c r="J81" s="13">
        <f>'PROG. KLAS. POSEBNI DIO'!H69+'PROG. KLAS. POSEBNI DIO'!H149+'PROG. KLAS. POSEBNI DIO'!H211+'PROG. KLAS. POSEBNI DIO'!H256</f>
        <v>1075171.4099999999</v>
      </c>
      <c r="K81" s="13">
        <f t="shared" si="15"/>
        <v>107.19568151830607</v>
      </c>
      <c r="L81" s="13">
        <f t="shared" si="16"/>
        <v>111.85720037453181</v>
      </c>
    </row>
    <row r="82" spans="2:13" x14ac:dyDescent="0.25">
      <c r="B82" s="30"/>
      <c r="C82" s="32"/>
      <c r="D82" s="30"/>
      <c r="E82" s="30">
        <v>3213</v>
      </c>
      <c r="F82" s="36" t="s">
        <v>67</v>
      </c>
      <c r="G82" s="13">
        <v>62984.619999999995</v>
      </c>
      <c r="H82" s="12">
        <f>'PROG. KLAS. POSEBNI DIO'!F70+'PROG. KLAS. POSEBNI DIO'!F150+'PROG. KLAS. POSEBNI DIO'!F257+'PROG. KLAS. POSEBNI DIO'!F212</f>
        <v>40000</v>
      </c>
      <c r="I82" s="12">
        <f>'PROG. KLAS. POSEBNI DIO'!G70+'PROG. KLAS. POSEBNI DIO'!G150+'PROG. KLAS. POSEBNI DIO'!G257+'PROG. KLAS. POSEBNI DIO'!G212</f>
        <v>40000</v>
      </c>
      <c r="J82" s="13">
        <f>'PROG. KLAS. POSEBNI DIO'!H70+'PROG. KLAS. POSEBNI DIO'!H150+'PROG. KLAS. POSEBNI DIO'!H257+'PROG. KLAS. POSEBNI DIO'!H212</f>
        <v>66575.240000000005</v>
      </c>
      <c r="K82" s="13">
        <f t="shared" si="15"/>
        <v>105.70078854171068</v>
      </c>
      <c r="L82" s="13">
        <f t="shared" si="16"/>
        <v>166.43810000000002</v>
      </c>
    </row>
    <row r="83" spans="2:13" x14ac:dyDescent="0.25">
      <c r="B83" s="30"/>
      <c r="C83" s="32"/>
      <c r="D83" s="30"/>
      <c r="E83" s="30">
        <v>3214</v>
      </c>
      <c r="F83" s="36" t="s">
        <v>103</v>
      </c>
      <c r="G83" s="13">
        <v>4520</v>
      </c>
      <c r="H83" s="12">
        <f>'PROG. KLAS. POSEBNI DIO'!F71+'PROG. KLAS. POSEBNI DIO'!F151</f>
        <v>0</v>
      </c>
      <c r="I83" s="12">
        <f>'PROG. KLAS. POSEBNI DIO'!G71+'PROG. KLAS. POSEBNI DIO'!G151</f>
        <v>0</v>
      </c>
      <c r="J83" s="13">
        <f>'PROG. KLAS. POSEBNI DIO'!H71+'PROG. KLAS. POSEBNI DIO'!H151</f>
        <v>3999</v>
      </c>
      <c r="K83" s="13">
        <f t="shared" si="15"/>
        <v>88.473451327433622</v>
      </c>
      <c r="L83" s="13">
        <v>0</v>
      </c>
    </row>
    <row r="84" spans="2:13" x14ac:dyDescent="0.25">
      <c r="B84" s="30"/>
      <c r="C84" s="32"/>
      <c r="D84" s="30">
        <v>322</v>
      </c>
      <c r="E84" s="30"/>
      <c r="F84" s="36" t="s">
        <v>4</v>
      </c>
      <c r="G84" s="13">
        <v>35604908.149999999</v>
      </c>
      <c r="H84" s="12">
        <f t="shared" ref="H84:J84" si="23">SUM(H85:H90)</f>
        <v>3314000</v>
      </c>
      <c r="I84" s="12">
        <f t="shared" si="23"/>
        <v>3109600</v>
      </c>
      <c r="J84" s="13">
        <f t="shared" si="23"/>
        <v>3360927.7800000003</v>
      </c>
      <c r="K84" s="13">
        <f t="shared" si="15"/>
        <v>9.439506951796476</v>
      </c>
      <c r="L84" s="13">
        <f t="shared" si="16"/>
        <v>108.08231862618986</v>
      </c>
      <c r="M84" s="58"/>
    </row>
    <row r="85" spans="2:13" x14ac:dyDescent="0.25">
      <c r="B85" s="30"/>
      <c r="C85" s="32"/>
      <c r="D85" s="30"/>
      <c r="E85" s="30">
        <v>3221</v>
      </c>
      <c r="F85" s="36" t="s">
        <v>97</v>
      </c>
      <c r="G85" s="13">
        <v>620568.55999999994</v>
      </c>
      <c r="H85" s="12">
        <f>'PROG. KLAS. POSEBNI DIO'!F153+'PROG. KLAS. POSEBNI DIO'!F73+'PROG. KLAS. POSEBNI DIO'!F214</f>
        <v>647500</v>
      </c>
      <c r="I85" s="12">
        <f>'PROG. KLAS. POSEBNI DIO'!G153+'PROG. KLAS. POSEBNI DIO'!G73+'PROG. KLAS. POSEBNI DIO'!G214</f>
        <v>522600</v>
      </c>
      <c r="J85" s="13">
        <f>'PROG. KLAS. POSEBNI DIO'!H153+'PROG. KLAS. POSEBNI DIO'!H73+'PROG. KLAS. POSEBNI DIO'!H214</f>
        <v>574214</v>
      </c>
      <c r="K85" s="13">
        <f t="shared" si="15"/>
        <v>92.530308013026001</v>
      </c>
      <c r="L85" s="13">
        <f t="shared" si="16"/>
        <v>109.87638729429774</v>
      </c>
    </row>
    <row r="86" spans="2:13" x14ac:dyDescent="0.25">
      <c r="B86" s="30"/>
      <c r="C86" s="32"/>
      <c r="D86" s="30"/>
      <c r="E86" s="30">
        <v>3222</v>
      </c>
      <c r="F86" s="36" t="s">
        <v>68</v>
      </c>
      <c r="G86" s="13">
        <v>33037032.629999999</v>
      </c>
      <c r="H86" s="12">
        <f>'PROG. KLAS. POSEBNI DIO'!F74+'PROG. KLAS. POSEBNI DIO'!F154+'PROG. KLAS. POSEBNI DIO'!F215+'PROG. KLAS. POSEBNI DIO'!F260+'PROG. KLAS. POSEBNI DIO'!F305</f>
        <v>600000</v>
      </c>
      <c r="I86" s="12">
        <f>'PROG. KLAS. POSEBNI DIO'!G74+'PROG. KLAS. POSEBNI DIO'!G154+'PROG. KLAS. POSEBNI DIO'!G215+'PROG. KLAS. POSEBNI DIO'!G260+'PROG. KLAS. POSEBNI DIO'!G305</f>
        <v>500000</v>
      </c>
      <c r="J86" s="13">
        <f>'PROG. KLAS. POSEBNI DIO'!H74+'PROG. KLAS. POSEBNI DIO'!H154+'PROG. KLAS. POSEBNI DIO'!H215+'PROG. KLAS. POSEBNI DIO'!H260+'PROG. KLAS. POSEBNI DIO'!H305</f>
        <v>661100.23</v>
      </c>
      <c r="K86" s="13">
        <f t="shared" si="15"/>
        <v>2.0010884070734409</v>
      </c>
      <c r="L86" s="13">
        <f t="shared" si="16"/>
        <v>132.220046</v>
      </c>
    </row>
    <row r="87" spans="2:13" x14ac:dyDescent="0.25">
      <c r="B87" s="30"/>
      <c r="C87" s="32"/>
      <c r="D87" s="30"/>
      <c r="E87" s="30">
        <v>3223</v>
      </c>
      <c r="F87" s="36" t="s">
        <v>69</v>
      </c>
      <c r="G87" s="13">
        <v>1166302.5900000001</v>
      </c>
      <c r="H87" s="12">
        <f>'PROG. KLAS. POSEBNI DIO'!F75+'PROG. KLAS. POSEBNI DIO'!F155</f>
        <v>1301500</v>
      </c>
      <c r="I87" s="12">
        <f>'PROG. KLAS. POSEBNI DIO'!G75+'PROG. KLAS. POSEBNI DIO'!G155</f>
        <v>1301500</v>
      </c>
      <c r="J87" s="13">
        <f>'PROG. KLAS. POSEBNI DIO'!H75+'PROG. KLAS. POSEBNI DIO'!H155</f>
        <v>1142277.76</v>
      </c>
      <c r="K87" s="13">
        <f t="shared" si="15"/>
        <v>97.940086028617998</v>
      </c>
      <c r="L87" s="13">
        <f t="shared" si="16"/>
        <v>87.766251248559357</v>
      </c>
    </row>
    <row r="88" spans="2:13" ht="25.5" x14ac:dyDescent="0.25">
      <c r="B88" s="30"/>
      <c r="C88" s="32"/>
      <c r="D88" s="30"/>
      <c r="E88" s="30">
        <v>3224</v>
      </c>
      <c r="F88" s="36" t="s">
        <v>174</v>
      </c>
      <c r="G88" s="13">
        <v>315973.17</v>
      </c>
      <c r="H88" s="12">
        <f>'PROG. KLAS. POSEBNI DIO'!F156+'PROG. KLAS. POSEBNI DIO'!F76+'PROG. KLAS. POSEBNI DIO'!F216</f>
        <v>300000</v>
      </c>
      <c r="I88" s="12">
        <f>'PROG. KLAS. POSEBNI DIO'!G156+'PROG. KLAS. POSEBNI DIO'!G76+'PROG. KLAS. POSEBNI DIO'!G216</f>
        <v>320500</v>
      </c>
      <c r="J88" s="13">
        <f>'PROG. KLAS. POSEBNI DIO'!H156+'PROG. KLAS. POSEBNI DIO'!H76+'PROG. KLAS. POSEBNI DIO'!H216</f>
        <v>416536.66000000003</v>
      </c>
      <c r="K88" s="13">
        <f t="shared" si="15"/>
        <v>131.82659147927023</v>
      </c>
      <c r="L88" s="13">
        <f t="shared" si="16"/>
        <v>129.96463650546022</v>
      </c>
    </row>
    <row r="89" spans="2:13" x14ac:dyDescent="0.25">
      <c r="B89" s="30"/>
      <c r="C89" s="32"/>
      <c r="D89" s="30"/>
      <c r="E89" s="30">
        <v>3225</v>
      </c>
      <c r="F89" s="36" t="s">
        <v>175</v>
      </c>
      <c r="G89" s="13">
        <v>418453.83</v>
      </c>
      <c r="H89" s="12">
        <f>'PROG. KLAS. POSEBNI DIO'!F77+'PROG. KLAS. POSEBNI DIO'!F157+'PROG. KLAS. POSEBNI DIO'!F261+'PROG. KLAS. POSEBNI DIO'!F217</f>
        <v>425000</v>
      </c>
      <c r="I89" s="12">
        <f>'PROG. KLAS. POSEBNI DIO'!G77+'PROG. KLAS. POSEBNI DIO'!G157+'PROG. KLAS. POSEBNI DIO'!G261+'PROG. KLAS. POSEBNI DIO'!G217</f>
        <v>425000</v>
      </c>
      <c r="J89" s="13">
        <f>'PROG. KLAS. POSEBNI DIO'!H77+'PROG. KLAS. POSEBNI DIO'!H157+'PROG. KLAS. POSEBNI DIO'!H261+'PROG. KLAS. POSEBNI DIO'!H217</f>
        <v>510034.27999999997</v>
      </c>
      <c r="K89" s="13">
        <f t="shared" si="15"/>
        <v>121.88543715802528</v>
      </c>
      <c r="L89" s="13">
        <f t="shared" si="16"/>
        <v>120.00806588235294</v>
      </c>
    </row>
    <row r="90" spans="2:13" x14ac:dyDescent="0.25">
      <c r="B90" s="30"/>
      <c r="C90" s="32"/>
      <c r="D90" s="30"/>
      <c r="E90" s="30">
        <v>3227</v>
      </c>
      <c r="F90" s="36" t="s">
        <v>84</v>
      </c>
      <c r="G90" s="13">
        <v>46577.37</v>
      </c>
      <c r="H90" s="12">
        <f>'PROG. KLAS. POSEBNI DIO'!F158</f>
        <v>40000</v>
      </c>
      <c r="I90" s="12">
        <f>'PROG. KLAS. POSEBNI DIO'!G158</f>
        <v>40000</v>
      </c>
      <c r="J90" s="13">
        <f>'PROG. KLAS. POSEBNI DIO'!H158</f>
        <v>56764.85</v>
      </c>
      <c r="K90" s="13">
        <f t="shared" si="15"/>
        <v>121.87216667665004</v>
      </c>
      <c r="L90" s="13">
        <f t="shared" si="16"/>
        <v>141.912125</v>
      </c>
    </row>
    <row r="91" spans="2:13" x14ac:dyDescent="0.25">
      <c r="B91" s="30"/>
      <c r="C91" s="32"/>
      <c r="D91" s="30">
        <v>323</v>
      </c>
      <c r="E91" s="30"/>
      <c r="F91" s="36" t="s">
        <v>5</v>
      </c>
      <c r="G91" s="13">
        <v>6381623.669999999</v>
      </c>
      <c r="H91" s="12">
        <f t="shared" ref="H91:J91" si="24">SUM(H92:H100)</f>
        <v>7334164</v>
      </c>
      <c r="I91" s="12">
        <f t="shared" si="24"/>
        <v>6588165</v>
      </c>
      <c r="J91" s="13">
        <f t="shared" si="24"/>
        <v>7538440.7400000002</v>
      </c>
      <c r="K91" s="13">
        <f t="shared" si="15"/>
        <v>118.12731570866826</v>
      </c>
      <c r="L91" s="13">
        <f t="shared" si="16"/>
        <v>114.42398209516611</v>
      </c>
    </row>
    <row r="92" spans="2:13" x14ac:dyDescent="0.25">
      <c r="B92" s="30"/>
      <c r="C92" s="32"/>
      <c r="D92" s="30"/>
      <c r="E92" s="30">
        <v>3231</v>
      </c>
      <c r="F92" s="36" t="s">
        <v>85</v>
      </c>
      <c r="G92" s="13">
        <v>169355.23</v>
      </c>
      <c r="H92" s="12">
        <f>'PROG. KLAS. POSEBNI DIO'!F79+'PROG. KLAS. POSEBNI DIO'!F160+'PROG. KLAS. POSEBNI DIO'!F263</f>
        <v>927999</v>
      </c>
      <c r="I92" s="12">
        <f>'PROG. KLAS. POSEBNI DIO'!G79+'PROG. KLAS. POSEBNI DIO'!G160+'PROG. KLAS. POSEBNI DIO'!G263</f>
        <v>201000</v>
      </c>
      <c r="J92" s="13">
        <f>'PROG. KLAS. POSEBNI DIO'!H79+'PROG. KLAS. POSEBNI DIO'!H160+'PROG. KLAS. POSEBNI DIO'!H263</f>
        <v>181609.24</v>
      </c>
      <c r="K92" s="13">
        <f t="shared" si="15"/>
        <v>107.23568442498055</v>
      </c>
      <c r="L92" s="13">
        <f t="shared" si="16"/>
        <v>90.352855721393027</v>
      </c>
    </row>
    <row r="93" spans="2:13" x14ac:dyDescent="0.25">
      <c r="B93" s="30"/>
      <c r="C93" s="32"/>
      <c r="D93" s="30"/>
      <c r="E93" s="30">
        <v>3232</v>
      </c>
      <c r="F93" s="36" t="s">
        <v>176</v>
      </c>
      <c r="G93" s="13">
        <v>1508903.75</v>
      </c>
      <c r="H93" s="12">
        <f>'PROG. KLAS. POSEBNI DIO'!F80+'PROG. KLAS. POSEBNI DIO'!F161+'PROG. KLAS. POSEBNI DIO'!F264+'PROG. KLAS. POSEBNI DIO'!F288</f>
        <v>2003000</v>
      </c>
      <c r="I93" s="12">
        <f>'PROG. KLAS. POSEBNI DIO'!G80+'PROG. KLAS. POSEBNI DIO'!G161+'PROG. KLAS. POSEBNI DIO'!G264+'PROG. KLAS. POSEBNI DIO'!G288</f>
        <v>2003000</v>
      </c>
      <c r="J93" s="13">
        <f>'PROG. KLAS. POSEBNI DIO'!H80+'PROG. KLAS. POSEBNI DIO'!H161+'PROG. KLAS. POSEBNI DIO'!H264+'PROG. KLAS. POSEBNI DIO'!H288</f>
        <v>1980707.71</v>
      </c>
      <c r="K93" s="13">
        <f t="shared" si="15"/>
        <v>131.26799572205979</v>
      </c>
      <c r="L93" s="13">
        <f t="shared" si="16"/>
        <v>98.887054917623558</v>
      </c>
    </row>
    <row r="94" spans="2:13" x14ac:dyDescent="0.25">
      <c r="B94" s="30"/>
      <c r="C94" s="32"/>
      <c r="D94" s="30"/>
      <c r="E94" s="30">
        <v>3233</v>
      </c>
      <c r="F94" s="36" t="s">
        <v>86</v>
      </c>
      <c r="G94" s="13">
        <v>62601.820000000007</v>
      </c>
      <c r="H94" s="12">
        <f>'PROG. KLAS. POSEBNI DIO'!F26+'PROG. KLAS. POSEBNI DIO'!F40+'PROG. KLAS. POSEBNI DIO'!F81+'PROG. KLAS. POSEBNI DIO'!F162+'PROG. KLAS. POSEBNI DIO'!F52</f>
        <v>45000</v>
      </c>
      <c r="I94" s="12">
        <f>'PROG. KLAS. POSEBNI DIO'!G26+'PROG. KLAS. POSEBNI DIO'!G40+'PROG. KLAS. POSEBNI DIO'!G81+'PROG. KLAS. POSEBNI DIO'!G162+'PROG. KLAS. POSEBNI DIO'!G52</f>
        <v>37500</v>
      </c>
      <c r="J94" s="13">
        <f>'PROG. KLAS. POSEBNI DIO'!H26+'PROG. KLAS. POSEBNI DIO'!H40+'PROG. KLAS. POSEBNI DIO'!H81+'PROG. KLAS. POSEBNI DIO'!H162+'PROG. KLAS. POSEBNI DIO'!H52</f>
        <v>33103.619999999995</v>
      </c>
      <c r="K94" s="13">
        <f t="shared" si="15"/>
        <v>52.879644713204812</v>
      </c>
      <c r="L94" s="13">
        <f t="shared" si="16"/>
        <v>88.276319999999984</v>
      </c>
    </row>
    <row r="95" spans="2:13" x14ac:dyDescent="0.25">
      <c r="B95" s="30"/>
      <c r="C95" s="32"/>
      <c r="D95" s="30"/>
      <c r="E95" s="30">
        <v>3234</v>
      </c>
      <c r="F95" s="36" t="s">
        <v>70</v>
      </c>
      <c r="G95" s="13">
        <v>317346.95999999996</v>
      </c>
      <c r="H95" s="12">
        <f>'PROG. KLAS. POSEBNI DIO'!F82+'PROG. KLAS. POSEBNI DIO'!F163</f>
        <v>350000</v>
      </c>
      <c r="I95" s="12">
        <f>'PROG. KLAS. POSEBNI DIO'!G82+'PROG. KLAS. POSEBNI DIO'!G163</f>
        <v>350000</v>
      </c>
      <c r="J95" s="13">
        <f>'PROG. KLAS. POSEBNI DIO'!H82+'PROG. KLAS. POSEBNI DIO'!H163</f>
        <v>297923.48</v>
      </c>
      <c r="K95" s="13">
        <f t="shared" si="15"/>
        <v>93.879418287164313</v>
      </c>
      <c r="L95" s="13">
        <f t="shared" si="16"/>
        <v>85.120994285714275</v>
      </c>
    </row>
    <row r="96" spans="2:13" x14ac:dyDescent="0.25">
      <c r="B96" s="30"/>
      <c r="C96" s="32"/>
      <c r="D96" s="30"/>
      <c r="E96" s="30">
        <v>3235</v>
      </c>
      <c r="F96" s="36" t="s">
        <v>87</v>
      </c>
      <c r="G96" s="13">
        <v>212138.52</v>
      </c>
      <c r="H96" s="12">
        <f>'PROG. KLAS. POSEBNI DIO'!F83+'PROG. KLAS. POSEBNI DIO'!F164+'PROG. KLAS. POSEBNI DIO'!F265</f>
        <v>217270</v>
      </c>
      <c r="I96" s="12">
        <f>'PROG. KLAS. POSEBNI DIO'!G83+'PROG. KLAS. POSEBNI DIO'!G164+'PROG. KLAS. POSEBNI DIO'!G265</f>
        <v>201270</v>
      </c>
      <c r="J96" s="13">
        <f>'PROG. KLAS. POSEBNI DIO'!H83+'PROG. KLAS. POSEBNI DIO'!H164+'PROG. KLAS. POSEBNI DIO'!H265</f>
        <v>258564.94</v>
      </c>
      <c r="K96" s="13">
        <f t="shared" si="15"/>
        <v>121.88495516985789</v>
      </c>
      <c r="L96" s="13">
        <f t="shared" si="16"/>
        <v>128.4667064142694</v>
      </c>
    </row>
    <row r="97" spans="2:12" x14ac:dyDescent="0.25">
      <c r="B97" s="30"/>
      <c r="C97" s="32"/>
      <c r="D97" s="30"/>
      <c r="E97" s="30">
        <v>3236</v>
      </c>
      <c r="F97" s="36" t="s">
        <v>71</v>
      </c>
      <c r="G97" s="13">
        <v>1585804.03</v>
      </c>
      <c r="H97" s="12">
        <f>'PROG. KLAS. POSEBNI DIO'!F84+'PROG. KLAS. POSEBNI DIO'!F165</f>
        <v>1500000</v>
      </c>
      <c r="I97" s="12">
        <f>'PROG. KLAS. POSEBNI DIO'!G84+'PROG. KLAS. POSEBNI DIO'!G165</f>
        <v>1500000</v>
      </c>
      <c r="J97" s="13">
        <f>'PROG. KLAS. POSEBNI DIO'!H84+'PROG. KLAS. POSEBNI DIO'!H165</f>
        <v>1683498.63</v>
      </c>
      <c r="K97" s="13">
        <f t="shared" si="15"/>
        <v>106.16057206009243</v>
      </c>
      <c r="L97" s="13">
        <f t="shared" si="16"/>
        <v>112.233242</v>
      </c>
    </row>
    <row r="98" spans="2:12" x14ac:dyDescent="0.25">
      <c r="B98" s="30"/>
      <c r="C98" s="32"/>
      <c r="D98" s="30"/>
      <c r="E98" s="30">
        <v>3237</v>
      </c>
      <c r="F98" s="36" t="s">
        <v>64</v>
      </c>
      <c r="G98" s="13">
        <v>621112.16999999993</v>
      </c>
      <c r="H98" s="12">
        <f>'PROG. KLAS. POSEBNI DIO'!F27+'PROG. KLAS. POSEBNI DIO'!F41+'PROG. KLAS. POSEBNI DIO'!F85+'PROG. KLAS. POSEBNI DIO'!F166+'PROG. KLAS. POSEBNI DIO'!F219+'PROG. KLAS. POSEBNI DIO'!F266</f>
        <v>544395</v>
      </c>
      <c r="I98" s="12">
        <f>'PROG. KLAS. POSEBNI DIO'!G27+'PROG. KLAS. POSEBNI DIO'!G41+'PROG. KLAS. POSEBNI DIO'!G85+'PROG. KLAS. POSEBNI DIO'!G166+'PROG. KLAS. POSEBNI DIO'!G219+'PROG. KLAS. POSEBNI DIO'!G266</f>
        <v>548895</v>
      </c>
      <c r="J98" s="13">
        <f>'PROG. KLAS. POSEBNI DIO'!H27+'PROG. KLAS. POSEBNI DIO'!H41+'PROG. KLAS. POSEBNI DIO'!H85+'PROG. KLAS. POSEBNI DIO'!H166+'PROG. KLAS. POSEBNI DIO'!H219+'PROG. KLAS. POSEBNI DIO'!H266</f>
        <v>1103960.3799999999</v>
      </c>
      <c r="K98" s="13">
        <f t="shared" si="15"/>
        <v>177.73929304911221</v>
      </c>
      <c r="L98" s="13">
        <f t="shared" si="16"/>
        <v>201.12414578380199</v>
      </c>
    </row>
    <row r="99" spans="2:12" x14ac:dyDescent="0.25">
      <c r="B99" s="30"/>
      <c r="C99" s="32"/>
      <c r="D99" s="30"/>
      <c r="E99" s="30">
        <v>3238</v>
      </c>
      <c r="F99" s="36" t="s">
        <v>72</v>
      </c>
      <c r="G99" s="13">
        <v>465781.93</v>
      </c>
      <c r="H99" s="12">
        <f>'PROG. KLAS. POSEBNI DIO'!F86+'PROG. KLAS. POSEBNI DIO'!F167</f>
        <v>400000</v>
      </c>
      <c r="I99" s="12">
        <f>'PROG. KLAS. POSEBNI DIO'!G86+'PROG. KLAS. POSEBNI DIO'!G167</f>
        <v>400000</v>
      </c>
      <c r="J99" s="13">
        <f>'PROG. KLAS. POSEBNI DIO'!H86+'PROG. KLAS. POSEBNI DIO'!H167</f>
        <v>533777.23</v>
      </c>
      <c r="K99" s="13">
        <f t="shared" si="15"/>
        <v>114.59809744014757</v>
      </c>
      <c r="L99" s="13">
        <f t="shared" si="16"/>
        <v>133.44430750000001</v>
      </c>
    </row>
    <row r="100" spans="2:12" x14ac:dyDescent="0.25">
      <c r="B100" s="30"/>
      <c r="C100" s="32"/>
      <c r="D100" s="30"/>
      <c r="E100" s="30">
        <v>3239</v>
      </c>
      <c r="F100" s="36" t="s">
        <v>73</v>
      </c>
      <c r="G100" s="13">
        <v>1438579.26</v>
      </c>
      <c r="H100" s="12">
        <f>'PROG. KLAS. POSEBNI DIO'!F28+'PROG. KLAS. POSEBNI DIO'!F42+'PROG. KLAS. POSEBNI DIO'!F87+'PROG. KLAS. POSEBNI DIO'!F168+'PROG. KLAS. POSEBNI DIO'!F220+'PROG. KLAS. POSEBNI DIO'!F268</f>
        <v>1346500</v>
      </c>
      <c r="I100" s="12">
        <f>'PROG. KLAS. POSEBNI DIO'!G28+'PROG. KLAS. POSEBNI DIO'!G42+'PROG. KLAS. POSEBNI DIO'!G87+'PROG. KLAS. POSEBNI DIO'!G168+'PROG. KLAS. POSEBNI DIO'!G220+'PROG. KLAS. POSEBNI DIO'!G268</f>
        <v>1346500</v>
      </c>
      <c r="J100" s="13">
        <f>'PROG. KLAS. POSEBNI DIO'!H28+'PROG. KLAS. POSEBNI DIO'!H42+'PROG. KLAS. POSEBNI DIO'!H87+'PROG. KLAS. POSEBNI DIO'!H168+'PROG. KLAS. POSEBNI DIO'!H220+'PROG. KLAS. POSEBNI DIO'!H268</f>
        <v>1465295.51</v>
      </c>
      <c r="K100" s="13">
        <f t="shared" si="15"/>
        <v>101.85712742723678</v>
      </c>
      <c r="L100" s="13">
        <f t="shared" si="16"/>
        <v>108.8225406609729</v>
      </c>
    </row>
    <row r="101" spans="2:12" x14ac:dyDescent="0.25">
      <c r="B101" s="30"/>
      <c r="C101" s="32"/>
      <c r="D101" s="30">
        <v>324</v>
      </c>
      <c r="E101" s="30"/>
      <c r="F101" s="36" t="s">
        <v>15</v>
      </c>
      <c r="G101" s="13">
        <v>3476.0899999999997</v>
      </c>
      <c r="H101" s="12">
        <f t="shared" ref="H101:J101" si="25">SUM(H102)</f>
        <v>2500</v>
      </c>
      <c r="I101" s="12">
        <f t="shared" si="25"/>
        <v>6900</v>
      </c>
      <c r="J101" s="13">
        <f t="shared" si="25"/>
        <v>9678.0300000000007</v>
      </c>
      <c r="K101" s="13">
        <f t="shared" si="15"/>
        <v>278.41712959100602</v>
      </c>
      <c r="L101" s="13">
        <f t="shared" si="16"/>
        <v>140.2613043478261</v>
      </c>
    </row>
    <row r="102" spans="2:12" x14ac:dyDescent="0.25">
      <c r="B102" s="30"/>
      <c r="C102" s="32"/>
      <c r="D102" s="30"/>
      <c r="E102" s="30">
        <v>3241</v>
      </c>
      <c r="F102" s="36" t="s">
        <v>15</v>
      </c>
      <c r="G102" s="13">
        <v>3476.0899999999997</v>
      </c>
      <c r="H102" s="12">
        <f>'PROG. KLAS. POSEBNI DIO'!F89+'PROG. KLAS. POSEBNI DIO'!F170</f>
        <v>2500</v>
      </c>
      <c r="I102" s="12">
        <f>'PROG. KLAS. POSEBNI DIO'!G89+'PROG. KLAS. POSEBNI DIO'!G170</f>
        <v>6900</v>
      </c>
      <c r="J102" s="13">
        <f>'PROG. KLAS. POSEBNI DIO'!H89+'PROG. KLAS. POSEBNI DIO'!H170</f>
        <v>9678.0300000000007</v>
      </c>
      <c r="K102" s="13">
        <f t="shared" si="15"/>
        <v>278.41712959100602</v>
      </c>
      <c r="L102" s="13">
        <f t="shared" si="16"/>
        <v>140.2613043478261</v>
      </c>
    </row>
    <row r="103" spans="2:12" ht="25.5" x14ac:dyDescent="0.25">
      <c r="B103" s="30"/>
      <c r="C103" s="32"/>
      <c r="D103" s="30">
        <v>325</v>
      </c>
      <c r="E103" s="30"/>
      <c r="F103" s="36" t="s">
        <v>214</v>
      </c>
      <c r="G103" s="13">
        <v>0</v>
      </c>
      <c r="H103" s="12">
        <f>H104</f>
        <v>25200000</v>
      </c>
      <c r="I103" s="12">
        <f t="shared" ref="I103:J103" si="26">I104</f>
        <v>25651244</v>
      </c>
      <c r="J103" s="89">
        <f t="shared" si="26"/>
        <v>31074616.73</v>
      </c>
      <c r="K103" s="13">
        <v>0</v>
      </c>
      <c r="L103" s="13">
        <f t="shared" si="16"/>
        <v>121.1427279316356</v>
      </c>
    </row>
    <row r="104" spans="2:12" ht="25.5" x14ac:dyDescent="0.25">
      <c r="B104" s="30"/>
      <c r="C104" s="32"/>
      <c r="D104" s="30"/>
      <c r="E104" s="30">
        <v>3251</v>
      </c>
      <c r="F104" s="36" t="s">
        <v>213</v>
      </c>
      <c r="G104" s="13">
        <v>0</v>
      </c>
      <c r="H104" s="12">
        <f>'PROG. KLAS. POSEBNI DIO'!F172+'PROG. KLAS. POSEBNI DIO'!F307</f>
        <v>25200000</v>
      </c>
      <c r="I104" s="12">
        <f>'PROG. KLAS. POSEBNI DIO'!G172+'PROG. KLAS. POSEBNI DIO'!G307</f>
        <v>25651244</v>
      </c>
      <c r="J104" s="89">
        <f>'PROG. KLAS. POSEBNI DIO'!H172+'PROG. KLAS. POSEBNI DIO'!H307</f>
        <v>31074616.73</v>
      </c>
      <c r="K104" s="13">
        <v>0</v>
      </c>
      <c r="L104" s="13">
        <f t="shared" si="16"/>
        <v>121.1427279316356</v>
      </c>
    </row>
    <row r="105" spans="2:12" x14ac:dyDescent="0.25">
      <c r="B105" s="30"/>
      <c r="C105" s="32"/>
      <c r="D105" s="30">
        <v>329</v>
      </c>
      <c r="E105" s="30"/>
      <c r="F105" s="36" t="s">
        <v>6</v>
      </c>
      <c r="G105" s="13">
        <v>203047.41</v>
      </c>
      <c r="H105" s="12">
        <f t="shared" ref="H105:J105" si="27">SUM(H106:H112)</f>
        <v>500585</v>
      </c>
      <c r="I105" s="12">
        <f t="shared" si="27"/>
        <v>230585</v>
      </c>
      <c r="J105" s="13">
        <f t="shared" si="27"/>
        <v>145839.81</v>
      </c>
      <c r="K105" s="13">
        <f t="shared" si="15"/>
        <v>71.825496321277868</v>
      </c>
      <c r="L105" s="13">
        <f t="shared" si="16"/>
        <v>63.247743782119393</v>
      </c>
    </row>
    <row r="106" spans="2:12" ht="25.5" x14ac:dyDescent="0.25">
      <c r="B106" s="30"/>
      <c r="C106" s="32"/>
      <c r="D106" s="30"/>
      <c r="E106" s="30">
        <v>3291</v>
      </c>
      <c r="F106" s="36" t="s">
        <v>177</v>
      </c>
      <c r="G106" s="13">
        <v>9784.59</v>
      </c>
      <c r="H106" s="12">
        <f>'PROG. KLAS. POSEBNI DIO'!F174</f>
        <v>10000</v>
      </c>
      <c r="I106" s="12">
        <f>'PROG. KLAS. POSEBNI DIO'!G174</f>
        <v>10000</v>
      </c>
      <c r="J106" s="13">
        <f>'PROG. KLAS. POSEBNI DIO'!H174</f>
        <v>10201.34</v>
      </c>
      <c r="K106" s="13">
        <f t="shared" si="15"/>
        <v>104.2592484713207</v>
      </c>
      <c r="L106" s="13">
        <f t="shared" si="16"/>
        <v>102.0134</v>
      </c>
    </row>
    <row r="107" spans="2:12" x14ac:dyDescent="0.25">
      <c r="B107" s="30"/>
      <c r="C107" s="32"/>
      <c r="D107" s="30"/>
      <c r="E107" s="30">
        <v>3292</v>
      </c>
      <c r="F107" s="36" t="s">
        <v>88</v>
      </c>
      <c r="G107" s="13">
        <v>35403.699999999997</v>
      </c>
      <c r="H107" s="12">
        <f>'PROG. KLAS. POSEBNI DIO'!F30+'PROG. KLAS. POSEBNI DIO'!F44+'PROG. KLAS. POSEBNI DIO'!F91+'PROG. KLAS. POSEBNI DIO'!F175+'PROG. KLAS. POSEBNI DIO'!F309</f>
        <v>44450</v>
      </c>
      <c r="I107" s="12">
        <f>'PROG. KLAS. POSEBNI DIO'!G30+'PROG. KLAS. POSEBNI DIO'!G44+'PROG. KLAS. POSEBNI DIO'!G91+'PROG. KLAS. POSEBNI DIO'!G175+'PROG. KLAS. POSEBNI DIO'!G309</f>
        <v>44450</v>
      </c>
      <c r="J107" s="13">
        <f>'PROG. KLAS. POSEBNI DIO'!H30+'PROG. KLAS. POSEBNI DIO'!H44+'PROG. KLAS. POSEBNI DIO'!H91+'PROG. KLAS. POSEBNI DIO'!H175+'PROG. KLAS. POSEBNI DIO'!H309</f>
        <v>36425.68</v>
      </c>
      <c r="K107" s="13">
        <f t="shared" si="15"/>
        <v>102.88664744080423</v>
      </c>
      <c r="L107" s="13">
        <f t="shared" si="16"/>
        <v>81.947536557930249</v>
      </c>
    </row>
    <row r="108" spans="2:12" x14ac:dyDescent="0.25">
      <c r="B108" s="30"/>
      <c r="C108" s="32"/>
      <c r="D108" s="30"/>
      <c r="E108" s="30">
        <v>3293</v>
      </c>
      <c r="F108" s="36" t="s">
        <v>74</v>
      </c>
      <c r="G108" s="13">
        <v>9436.19</v>
      </c>
      <c r="H108" s="12">
        <f>'PROG. KLAS. POSEBNI DIO'!F92+'PROG. KLAS. POSEBNI DIO'!F176+'PROG. KLAS. POSEBNI DIO'!F224</f>
        <v>11750</v>
      </c>
      <c r="I108" s="12">
        <f>'PROG. KLAS. POSEBNI DIO'!G92+'PROG. KLAS. POSEBNI DIO'!G176+'PROG. KLAS. POSEBNI DIO'!G224</f>
        <v>11750</v>
      </c>
      <c r="J108" s="13">
        <f>'PROG. KLAS. POSEBNI DIO'!H92+'PROG. KLAS. POSEBNI DIO'!H176+'PROG. KLAS. POSEBNI DIO'!H224</f>
        <v>8074.62</v>
      </c>
      <c r="K108" s="13">
        <f t="shared" si="15"/>
        <v>85.570765319477445</v>
      </c>
      <c r="L108" s="13">
        <f t="shared" si="16"/>
        <v>68.72017021276595</v>
      </c>
    </row>
    <row r="109" spans="2:12" x14ac:dyDescent="0.25">
      <c r="B109" s="30"/>
      <c r="C109" s="32"/>
      <c r="D109" s="30"/>
      <c r="E109" s="30">
        <v>3294</v>
      </c>
      <c r="F109" s="36" t="s">
        <v>178</v>
      </c>
      <c r="G109" s="13">
        <v>10782.93</v>
      </c>
      <c r="H109" s="12">
        <f>'PROG. KLAS. POSEBNI DIO'!F93+'PROG. KLAS. POSEBNI DIO'!F177</f>
        <v>10000</v>
      </c>
      <c r="I109" s="12">
        <f>'PROG. KLAS. POSEBNI DIO'!G93+'PROG. KLAS. POSEBNI DIO'!G177</f>
        <v>10000</v>
      </c>
      <c r="J109" s="13">
        <f>'PROG. KLAS. POSEBNI DIO'!H93+'PROG. KLAS. POSEBNI DIO'!H177</f>
        <v>10258.049999999999</v>
      </c>
      <c r="K109" s="13">
        <f t="shared" si="15"/>
        <v>95.132306339742527</v>
      </c>
      <c r="L109" s="13">
        <f t="shared" si="16"/>
        <v>102.58049999999999</v>
      </c>
    </row>
    <row r="110" spans="2:12" x14ac:dyDescent="0.25">
      <c r="B110" s="30"/>
      <c r="C110" s="32"/>
      <c r="D110" s="30"/>
      <c r="E110" s="30">
        <v>3295</v>
      </c>
      <c r="F110" s="36" t="s">
        <v>75</v>
      </c>
      <c r="G110" s="13">
        <v>62677.649999999994</v>
      </c>
      <c r="H110" s="12">
        <f>'PROG. KLAS. POSEBNI DIO'!F94+'PROG. KLAS. POSEBNI DIO'!F178</f>
        <v>60000</v>
      </c>
      <c r="I110" s="12">
        <f>'PROG. KLAS. POSEBNI DIO'!G94+'PROG. KLAS. POSEBNI DIO'!G178</f>
        <v>60000</v>
      </c>
      <c r="J110" s="13">
        <f>'PROG. KLAS. POSEBNI DIO'!H94+'PROG. KLAS. POSEBNI DIO'!H178</f>
        <v>55961.07</v>
      </c>
      <c r="K110" s="13">
        <f t="shared" si="15"/>
        <v>89.283931353520757</v>
      </c>
      <c r="L110" s="13">
        <f t="shared" si="16"/>
        <v>93.268450000000001</v>
      </c>
    </row>
    <row r="111" spans="2:12" x14ac:dyDescent="0.25">
      <c r="B111" s="30"/>
      <c r="C111" s="32"/>
      <c r="D111" s="30"/>
      <c r="E111" s="30">
        <v>3296</v>
      </c>
      <c r="F111" s="36" t="s">
        <v>76</v>
      </c>
      <c r="G111" s="13">
        <v>36807.879999999997</v>
      </c>
      <c r="H111" s="12">
        <f>'PROG. KLAS. POSEBNI DIO'!F95+'PROG. KLAS. POSEBNI DIO'!F179</f>
        <v>100000</v>
      </c>
      <c r="I111" s="12">
        <f>'PROG. KLAS. POSEBNI DIO'!G95+'PROG. KLAS. POSEBNI DIO'!G179</f>
        <v>30000</v>
      </c>
      <c r="J111" s="13">
        <f>'PROG. KLAS. POSEBNI DIO'!H95+'PROG. KLAS. POSEBNI DIO'!H179</f>
        <v>3801.31</v>
      </c>
      <c r="K111" s="13">
        <f t="shared" si="15"/>
        <v>10.327435320914978</v>
      </c>
      <c r="L111" s="13">
        <f t="shared" si="16"/>
        <v>12.671033333333334</v>
      </c>
    </row>
    <row r="112" spans="2:12" x14ac:dyDescent="0.25">
      <c r="B112" s="30"/>
      <c r="C112" s="32"/>
      <c r="D112" s="30"/>
      <c r="E112" s="30">
        <v>3299</v>
      </c>
      <c r="F112" s="36" t="s">
        <v>6</v>
      </c>
      <c r="G112" s="13">
        <v>38154.47</v>
      </c>
      <c r="H112" s="12">
        <f>'PROG. KLAS. POSEBNI DIO'!F96+'PROG. KLAS. POSEBNI DIO'!F180+'PROG. KLAS. POSEBNI DIO'!F225+'PROG. KLAS. POSEBNI DIO'!F270</f>
        <v>264385</v>
      </c>
      <c r="I112" s="12">
        <f>'PROG. KLAS. POSEBNI DIO'!G96+'PROG. KLAS. POSEBNI DIO'!G180+'PROG. KLAS. POSEBNI DIO'!G225+'PROG. KLAS. POSEBNI DIO'!G270</f>
        <v>64385</v>
      </c>
      <c r="J112" s="13">
        <f>'PROG. KLAS. POSEBNI DIO'!H96+'PROG. KLAS. POSEBNI DIO'!H180+'PROG. KLAS. POSEBNI DIO'!H225+'PROG. KLAS. POSEBNI DIO'!H270</f>
        <v>21117.74</v>
      </c>
      <c r="K112" s="13">
        <f t="shared" si="15"/>
        <v>55.348010337976127</v>
      </c>
      <c r="L112" s="13">
        <f t="shared" si="16"/>
        <v>32.799161295332766</v>
      </c>
    </row>
    <row r="113" spans="2:12" x14ac:dyDescent="0.25">
      <c r="B113" s="30"/>
      <c r="C113" s="30">
        <v>34</v>
      </c>
      <c r="D113" s="30"/>
      <c r="E113" s="30"/>
      <c r="F113" s="36" t="s">
        <v>30</v>
      </c>
      <c r="G113" s="13">
        <v>459244.83999999997</v>
      </c>
      <c r="H113" s="12">
        <f t="shared" ref="H113:J113" si="28">H114</f>
        <v>235000</v>
      </c>
      <c r="I113" s="12">
        <f t="shared" si="28"/>
        <v>235000</v>
      </c>
      <c r="J113" s="13">
        <f t="shared" si="28"/>
        <v>117664.63</v>
      </c>
      <c r="K113" s="13">
        <f t="shared" si="15"/>
        <v>25.621328701265323</v>
      </c>
      <c r="L113" s="13">
        <f t="shared" si="16"/>
        <v>50.070055319148942</v>
      </c>
    </row>
    <row r="114" spans="2:12" x14ac:dyDescent="0.25">
      <c r="B114" s="30"/>
      <c r="C114" s="32"/>
      <c r="D114" s="30">
        <v>343</v>
      </c>
      <c r="E114" s="30"/>
      <c r="F114" s="36" t="s">
        <v>7</v>
      </c>
      <c r="G114" s="13">
        <v>459244.83999999997</v>
      </c>
      <c r="H114" s="12">
        <f t="shared" ref="H114:J114" si="29">SUM(H115:H118)</f>
        <v>235000</v>
      </c>
      <c r="I114" s="12">
        <f t="shared" si="29"/>
        <v>235000</v>
      </c>
      <c r="J114" s="13">
        <f t="shared" si="29"/>
        <v>117664.63</v>
      </c>
      <c r="K114" s="13">
        <f t="shared" si="15"/>
        <v>25.621328701265323</v>
      </c>
      <c r="L114" s="13">
        <f t="shared" si="16"/>
        <v>50.070055319148942</v>
      </c>
    </row>
    <row r="115" spans="2:12" x14ac:dyDescent="0.25">
      <c r="B115" s="30"/>
      <c r="C115" s="32"/>
      <c r="D115" s="30"/>
      <c r="E115" s="30">
        <v>3431</v>
      </c>
      <c r="F115" s="36" t="s">
        <v>179</v>
      </c>
      <c r="G115" s="13">
        <v>19080.68</v>
      </c>
      <c r="H115" s="12">
        <f>'PROG. KLAS. POSEBNI DIO'!F99+'PROG. KLAS. POSEBNI DIO'!F183</f>
        <v>17000</v>
      </c>
      <c r="I115" s="12">
        <f>'PROG. KLAS. POSEBNI DIO'!G99+'PROG. KLAS. POSEBNI DIO'!G183</f>
        <v>17000</v>
      </c>
      <c r="J115" s="13">
        <f>'PROG. KLAS. POSEBNI DIO'!H99+'PROG. KLAS. POSEBNI DIO'!H183</f>
        <v>23423.079999999998</v>
      </c>
      <c r="K115" s="13">
        <f t="shared" si="15"/>
        <v>122.75809876796842</v>
      </c>
      <c r="L115" s="13">
        <f t="shared" si="16"/>
        <v>137.78282352941176</v>
      </c>
    </row>
    <row r="116" spans="2:12" ht="25.5" x14ac:dyDescent="0.25">
      <c r="B116" s="30"/>
      <c r="C116" s="32"/>
      <c r="D116" s="30"/>
      <c r="E116" s="30">
        <v>3432</v>
      </c>
      <c r="F116" s="36" t="s">
        <v>180</v>
      </c>
      <c r="G116" s="13">
        <v>0</v>
      </c>
      <c r="H116" s="12">
        <f>'PROG. KLAS. POSEBNI DIO'!F184</f>
        <v>0</v>
      </c>
      <c r="I116" s="12">
        <f>'PROG. KLAS. POSEBNI DIO'!G184</f>
        <v>0</v>
      </c>
      <c r="J116" s="13">
        <f>'PROG. KLAS. POSEBNI DIO'!H184</f>
        <v>0</v>
      </c>
      <c r="K116" s="13">
        <v>0</v>
      </c>
      <c r="L116" s="13">
        <v>0</v>
      </c>
    </row>
    <row r="117" spans="2:12" x14ac:dyDescent="0.25">
      <c r="B117" s="30"/>
      <c r="C117" s="32"/>
      <c r="D117" s="30"/>
      <c r="E117" s="30">
        <v>3433</v>
      </c>
      <c r="F117" s="36" t="s">
        <v>77</v>
      </c>
      <c r="G117" s="13">
        <v>434527.62</v>
      </c>
      <c r="H117" s="12">
        <f>'PROG. KLAS. POSEBNI DIO'!F100+'PROG. KLAS. POSEBNI DIO'!F185</f>
        <v>210000</v>
      </c>
      <c r="I117" s="12">
        <f>'PROG. KLAS. POSEBNI DIO'!G100+'PROG. KLAS. POSEBNI DIO'!G185</f>
        <v>210000</v>
      </c>
      <c r="J117" s="13">
        <f>'PROG. KLAS. POSEBNI DIO'!H100+'PROG. KLAS. POSEBNI DIO'!H185</f>
        <v>87324.160000000003</v>
      </c>
      <c r="K117" s="13">
        <f t="shared" si="15"/>
        <v>20.096342782537047</v>
      </c>
      <c r="L117" s="13">
        <f t="shared" si="16"/>
        <v>41.58293333333333</v>
      </c>
    </row>
    <row r="118" spans="2:12" x14ac:dyDescent="0.25">
      <c r="B118" s="30"/>
      <c r="C118" s="32"/>
      <c r="D118" s="30"/>
      <c r="E118" s="30">
        <v>3434</v>
      </c>
      <c r="F118" s="36" t="s">
        <v>78</v>
      </c>
      <c r="G118" s="13">
        <v>5636.54</v>
      </c>
      <c r="H118" s="12">
        <f>'PROG. KLAS. POSEBNI DIO'!F101+'PROG. KLAS. POSEBNI DIO'!F186</f>
        <v>8000</v>
      </c>
      <c r="I118" s="12">
        <f>'PROG. KLAS. POSEBNI DIO'!G101+'PROG. KLAS. POSEBNI DIO'!G186</f>
        <v>8000</v>
      </c>
      <c r="J118" s="13">
        <f>'PROG. KLAS. POSEBNI DIO'!H101+'PROG. KLAS. POSEBNI DIO'!H186</f>
        <v>6917.39</v>
      </c>
      <c r="K118" s="13">
        <f t="shared" si="15"/>
        <v>122.72404702175447</v>
      </c>
      <c r="L118" s="13">
        <f t="shared" si="16"/>
        <v>86.467375000000004</v>
      </c>
    </row>
    <row r="119" spans="2:12" ht="25.5" x14ac:dyDescent="0.25">
      <c r="B119" s="30"/>
      <c r="C119" s="30">
        <v>36</v>
      </c>
      <c r="D119" s="30"/>
      <c r="E119" s="30"/>
      <c r="F119" s="36" t="s">
        <v>215</v>
      </c>
      <c r="G119" s="13">
        <v>290752.7</v>
      </c>
      <c r="H119" s="12">
        <f>H123+H120</f>
        <v>660000</v>
      </c>
      <c r="I119" s="12">
        <f>I123+I120</f>
        <v>660000</v>
      </c>
      <c r="J119" s="13">
        <f>J123+J120</f>
        <v>1491.43</v>
      </c>
      <c r="K119" s="13">
        <f t="shared" si="15"/>
        <v>0.51295482380731117</v>
      </c>
      <c r="L119" s="13">
        <f t="shared" si="16"/>
        <v>0.22597424242424247</v>
      </c>
    </row>
    <row r="120" spans="2:12" x14ac:dyDescent="0.25">
      <c r="B120" s="30"/>
      <c r="C120" s="30"/>
      <c r="D120" s="30">
        <v>361</v>
      </c>
      <c r="E120" s="30"/>
      <c r="F120" s="8" t="s">
        <v>236</v>
      </c>
      <c r="G120" s="13">
        <v>290752.7</v>
      </c>
      <c r="H120" s="12">
        <f>SUM(H121:H122)</f>
        <v>0</v>
      </c>
      <c r="I120" s="12">
        <f>SUM(I121:I122)</f>
        <v>0</v>
      </c>
      <c r="J120" s="13">
        <f>SUM(J121:J122)</f>
        <v>1491.43</v>
      </c>
      <c r="K120" s="13">
        <f t="shared" ref="K120:K122" si="30">(J120/G120)*100</f>
        <v>0.51295482380731117</v>
      </c>
      <c r="L120" s="13">
        <v>0</v>
      </c>
    </row>
    <row r="121" spans="2:12" x14ac:dyDescent="0.25">
      <c r="B121" s="30"/>
      <c r="C121" s="30"/>
      <c r="D121" s="30"/>
      <c r="E121" s="30">
        <v>3611</v>
      </c>
      <c r="F121" s="8" t="s">
        <v>237</v>
      </c>
      <c r="G121" s="13">
        <v>46540.7</v>
      </c>
      <c r="H121" s="12">
        <f>'PROG. KLAS. POSEBNI DIO'!F228</f>
        <v>0</v>
      </c>
      <c r="I121" s="12">
        <f>'PROG. KLAS. POSEBNI DIO'!G228</f>
        <v>0</v>
      </c>
      <c r="J121" s="13">
        <f>'PROG. KLAS. POSEBNI DIO'!H228</f>
        <v>347.67</v>
      </c>
      <c r="K121" s="13">
        <f t="shared" si="30"/>
        <v>0.74702357291574906</v>
      </c>
      <c r="L121" s="13">
        <v>0</v>
      </c>
    </row>
    <row r="122" spans="2:12" x14ac:dyDescent="0.25">
      <c r="B122" s="30"/>
      <c r="C122" s="30"/>
      <c r="D122" s="30"/>
      <c r="E122" s="30">
        <v>3612</v>
      </c>
      <c r="F122" s="8" t="s">
        <v>238</v>
      </c>
      <c r="G122" s="13">
        <v>244212</v>
      </c>
      <c r="H122" s="12">
        <f>'PROG. KLAS. POSEBNI DIO'!F229</f>
        <v>0</v>
      </c>
      <c r="I122" s="12">
        <f>'PROG. KLAS. POSEBNI DIO'!G229</f>
        <v>0</v>
      </c>
      <c r="J122" s="13">
        <f>'PROG. KLAS. POSEBNI DIO'!H229</f>
        <v>1143.76</v>
      </c>
      <c r="K122" s="13">
        <f t="shared" si="30"/>
        <v>0.46834717376705487</v>
      </c>
      <c r="L122" s="13">
        <v>0</v>
      </c>
    </row>
    <row r="123" spans="2:12" ht="25.5" x14ac:dyDescent="0.25">
      <c r="B123" s="30"/>
      <c r="C123" s="32"/>
      <c r="D123" s="30">
        <v>362</v>
      </c>
      <c r="E123" s="30"/>
      <c r="F123" s="36" t="s">
        <v>216</v>
      </c>
      <c r="G123" s="13">
        <v>0</v>
      </c>
      <c r="H123" s="12">
        <f>SUM(H124:H125)</f>
        <v>660000</v>
      </c>
      <c r="I123" s="12">
        <f t="shared" ref="I123:J123" si="31">SUM(I124:I125)</f>
        <v>660000</v>
      </c>
      <c r="J123" s="13">
        <f t="shared" si="31"/>
        <v>0</v>
      </c>
      <c r="K123" s="13">
        <v>0</v>
      </c>
      <c r="L123" s="13">
        <f t="shared" si="16"/>
        <v>0</v>
      </c>
    </row>
    <row r="124" spans="2:12" ht="25.5" x14ac:dyDescent="0.25">
      <c r="B124" s="30"/>
      <c r="C124" s="32"/>
      <c r="D124" s="30"/>
      <c r="E124" s="30">
        <v>3621</v>
      </c>
      <c r="F124" s="36" t="s">
        <v>217</v>
      </c>
      <c r="G124" s="13">
        <v>0</v>
      </c>
      <c r="H124" s="12">
        <f>'PROG. KLAS. POSEBNI DIO'!F231</f>
        <v>160000</v>
      </c>
      <c r="I124" s="12">
        <f>'PROG. KLAS. POSEBNI DIO'!G231</f>
        <v>160000</v>
      </c>
      <c r="J124" s="13">
        <f>'PROG. KLAS. POSEBNI DIO'!H231</f>
        <v>0</v>
      </c>
      <c r="K124" s="13">
        <v>0</v>
      </c>
      <c r="L124" s="13">
        <f t="shared" si="16"/>
        <v>0</v>
      </c>
    </row>
    <row r="125" spans="2:12" ht="25.5" x14ac:dyDescent="0.25">
      <c r="B125" s="30"/>
      <c r="C125" s="32"/>
      <c r="D125" s="30"/>
      <c r="E125" s="30">
        <v>3622</v>
      </c>
      <c r="F125" s="36" t="s">
        <v>218</v>
      </c>
      <c r="G125" s="13">
        <v>0</v>
      </c>
      <c r="H125" s="12">
        <f>'PROG. KLAS. POSEBNI DIO'!F232</f>
        <v>500000</v>
      </c>
      <c r="I125" s="12">
        <f>'PROG. KLAS. POSEBNI DIO'!G232</f>
        <v>500000</v>
      </c>
      <c r="J125" s="13">
        <f>'PROG. KLAS. POSEBNI DIO'!H232</f>
        <v>0</v>
      </c>
      <c r="K125" s="13">
        <v>0</v>
      </c>
      <c r="L125" s="13">
        <f t="shared" si="16"/>
        <v>0</v>
      </c>
    </row>
    <row r="126" spans="2:12" ht="25.5" x14ac:dyDescent="0.25">
      <c r="B126" s="30"/>
      <c r="C126" s="30">
        <v>37</v>
      </c>
      <c r="D126" s="30"/>
      <c r="E126" s="30"/>
      <c r="F126" s="36" t="s">
        <v>16</v>
      </c>
      <c r="G126" s="13">
        <v>28469.59</v>
      </c>
      <c r="H126" s="12">
        <f t="shared" ref="H126:J126" si="32">H127</f>
        <v>30000</v>
      </c>
      <c r="I126" s="12">
        <f t="shared" si="32"/>
        <v>50600</v>
      </c>
      <c r="J126" s="13">
        <f t="shared" si="32"/>
        <v>88206.18</v>
      </c>
      <c r="K126" s="13">
        <f t="shared" si="15"/>
        <v>309.82595815394598</v>
      </c>
      <c r="L126" s="13">
        <f t="shared" si="16"/>
        <v>174.32051383399207</v>
      </c>
    </row>
    <row r="127" spans="2:12" ht="25.5" x14ac:dyDescent="0.25">
      <c r="B127" s="30"/>
      <c r="C127" s="32"/>
      <c r="D127" s="30">
        <v>372</v>
      </c>
      <c r="E127" s="30"/>
      <c r="F127" s="36" t="s">
        <v>17</v>
      </c>
      <c r="G127" s="13">
        <v>28469.59</v>
      </c>
      <c r="H127" s="12">
        <f t="shared" ref="H127:J127" si="33">SUM(H128)</f>
        <v>30000</v>
      </c>
      <c r="I127" s="12">
        <f t="shared" si="33"/>
        <v>50600</v>
      </c>
      <c r="J127" s="13">
        <f t="shared" si="33"/>
        <v>88206.18</v>
      </c>
      <c r="K127" s="13">
        <f t="shared" si="15"/>
        <v>309.82595815394598</v>
      </c>
      <c r="L127" s="13">
        <f t="shared" si="16"/>
        <v>174.32051383399207</v>
      </c>
    </row>
    <row r="128" spans="2:12" x14ac:dyDescent="0.25">
      <c r="B128" s="30"/>
      <c r="C128" s="32"/>
      <c r="D128" s="30"/>
      <c r="E128" s="30">
        <v>3721</v>
      </c>
      <c r="F128" s="36" t="s">
        <v>98</v>
      </c>
      <c r="G128" s="13">
        <v>28469.59</v>
      </c>
      <c r="H128" s="12">
        <f>'PROG. KLAS. POSEBNI DIO'!F104+'PROG. KLAS. POSEBNI DIO'!F189+'PROG. KLAS. POSEBNI DIO'!F273</f>
        <v>30000</v>
      </c>
      <c r="I128" s="12">
        <f>'PROG. KLAS. POSEBNI DIO'!G104+'PROG. KLAS. POSEBNI DIO'!G189+'PROG. KLAS. POSEBNI DIO'!G273</f>
        <v>50600</v>
      </c>
      <c r="J128" s="13">
        <f>'PROG. KLAS. POSEBNI DIO'!H104+'PROG. KLAS. POSEBNI DIO'!H189+'PROG. KLAS. POSEBNI DIO'!H273</f>
        <v>88206.18</v>
      </c>
      <c r="K128" s="13">
        <f t="shared" si="15"/>
        <v>309.82595815394598</v>
      </c>
      <c r="L128" s="13">
        <f t="shared" si="16"/>
        <v>174.32051383399207</v>
      </c>
    </row>
    <row r="129" spans="2:12" x14ac:dyDescent="0.25">
      <c r="B129" s="30"/>
      <c r="C129" s="30">
        <v>38</v>
      </c>
      <c r="D129" s="30"/>
      <c r="E129" s="30"/>
      <c r="F129" s="36" t="s">
        <v>10</v>
      </c>
      <c r="G129" s="13">
        <v>49820.36</v>
      </c>
      <c r="H129" s="12">
        <f>H130+H132</f>
        <v>24000</v>
      </c>
      <c r="I129" s="12">
        <f>I130+I132</f>
        <v>49600</v>
      </c>
      <c r="J129" s="13">
        <f>J130+J132</f>
        <v>41823</v>
      </c>
      <c r="K129" s="13">
        <f t="shared" si="15"/>
        <v>83.947606962294131</v>
      </c>
      <c r="L129" s="13">
        <f t="shared" si="16"/>
        <v>84.320564516129039</v>
      </c>
    </row>
    <row r="130" spans="2:12" x14ac:dyDescent="0.25">
      <c r="B130" s="30"/>
      <c r="C130" s="32"/>
      <c r="D130" s="30">
        <v>381</v>
      </c>
      <c r="E130" s="30"/>
      <c r="F130" s="36" t="s">
        <v>21</v>
      </c>
      <c r="G130" s="13">
        <v>0</v>
      </c>
      <c r="H130" s="12">
        <f t="shared" ref="H130:J130" si="34">SUM(H131)</f>
        <v>0</v>
      </c>
      <c r="I130" s="12">
        <f t="shared" si="34"/>
        <v>0</v>
      </c>
      <c r="J130" s="13">
        <f t="shared" si="34"/>
        <v>0</v>
      </c>
      <c r="K130" s="13">
        <v>0</v>
      </c>
      <c r="L130" s="13">
        <v>0</v>
      </c>
    </row>
    <row r="131" spans="2:12" x14ac:dyDescent="0.25">
      <c r="B131" s="30"/>
      <c r="C131" s="32"/>
      <c r="D131" s="30"/>
      <c r="E131" s="30">
        <v>3811</v>
      </c>
      <c r="F131" s="36" t="s">
        <v>36</v>
      </c>
      <c r="G131" s="13">
        <v>0</v>
      </c>
      <c r="H131" s="12">
        <v>0</v>
      </c>
      <c r="I131" s="12">
        <v>0</v>
      </c>
      <c r="J131" s="13">
        <v>0</v>
      </c>
      <c r="K131" s="13">
        <v>0</v>
      </c>
      <c r="L131" s="13">
        <v>0</v>
      </c>
    </row>
    <row r="132" spans="2:12" x14ac:dyDescent="0.25">
      <c r="B132" s="30"/>
      <c r="C132" s="30"/>
      <c r="D132" s="30">
        <v>383</v>
      </c>
      <c r="E132" s="30"/>
      <c r="F132" s="36" t="s">
        <v>9</v>
      </c>
      <c r="G132" s="13">
        <v>49820.36</v>
      </c>
      <c r="H132" s="12">
        <f t="shared" ref="H132:J132" si="35">SUM(H133:H135)</f>
        <v>24000</v>
      </c>
      <c r="I132" s="12">
        <f t="shared" si="35"/>
        <v>49600</v>
      </c>
      <c r="J132" s="13">
        <f t="shared" si="35"/>
        <v>41823</v>
      </c>
      <c r="K132" s="13">
        <f t="shared" si="15"/>
        <v>83.947606962294131</v>
      </c>
      <c r="L132" s="13">
        <f t="shared" si="16"/>
        <v>84.320564516129039</v>
      </c>
    </row>
    <row r="133" spans="2:12" x14ac:dyDescent="0.25">
      <c r="B133" s="30"/>
      <c r="C133" s="30"/>
      <c r="D133" s="30"/>
      <c r="E133" s="30">
        <v>3831</v>
      </c>
      <c r="F133" s="36" t="s">
        <v>79</v>
      </c>
      <c r="G133" s="13">
        <v>41504.82</v>
      </c>
      <c r="H133" s="12">
        <f>'PROG. KLAS. POSEBNI DIO'!F107+'PROG. KLAS. POSEBNI DIO'!F192</f>
        <v>20000</v>
      </c>
      <c r="I133" s="12">
        <f>'PROG. KLAS. POSEBNI DIO'!G107+'PROG. KLAS. POSEBNI DIO'!G192</f>
        <v>8100</v>
      </c>
      <c r="J133" s="13">
        <f>'PROG. KLAS. POSEBNI DIO'!H107+'PROG. KLAS. POSEBNI DIO'!H192</f>
        <v>5084.3599999999997</v>
      </c>
      <c r="K133" s="13">
        <f t="shared" si="15"/>
        <v>12.250047102962981</v>
      </c>
      <c r="L133" s="13">
        <f t="shared" si="16"/>
        <v>62.769876543209868</v>
      </c>
    </row>
    <row r="134" spans="2:12" x14ac:dyDescent="0.25">
      <c r="B134" s="30"/>
      <c r="C134" s="30"/>
      <c r="D134" s="30"/>
      <c r="E134" s="30">
        <v>3833</v>
      </c>
      <c r="F134" s="36" t="s">
        <v>80</v>
      </c>
      <c r="G134" s="13">
        <v>668.88</v>
      </c>
      <c r="H134" s="12">
        <f>'PROG. KLAS. POSEBNI DIO'!F108+'PROG. KLAS. POSEBNI DIO'!F193</f>
        <v>1500</v>
      </c>
      <c r="I134" s="12">
        <f>'PROG. KLAS. POSEBNI DIO'!G108+'PROG. KLAS. POSEBNI DIO'!G193</f>
        <v>1500</v>
      </c>
      <c r="J134" s="13">
        <f>'PROG. KLAS. POSEBNI DIO'!H108+'PROG. KLAS. POSEBNI DIO'!H193</f>
        <v>3913.64</v>
      </c>
      <c r="K134" s="13">
        <f t="shared" ref="K134:K165" si="36">(J134/G134)*100</f>
        <v>585.10345652433921</v>
      </c>
      <c r="L134" s="13">
        <f t="shared" ref="L134:L165" si="37">(J134/I134)*100</f>
        <v>260.90933333333328</v>
      </c>
    </row>
    <row r="135" spans="2:12" x14ac:dyDescent="0.25">
      <c r="B135" s="30"/>
      <c r="C135" s="30"/>
      <c r="D135" s="30"/>
      <c r="E135" s="30">
        <v>3834</v>
      </c>
      <c r="F135" s="36" t="s">
        <v>81</v>
      </c>
      <c r="G135" s="13">
        <v>7646.66</v>
      </c>
      <c r="H135" s="12">
        <f>'PROG. KLAS. POSEBNI DIO'!F109+'PROG. KLAS. POSEBNI DIO'!F194</f>
        <v>2500</v>
      </c>
      <c r="I135" s="12">
        <f>'PROG. KLAS. POSEBNI DIO'!G109+'PROG. KLAS. POSEBNI DIO'!G194</f>
        <v>40000</v>
      </c>
      <c r="J135" s="13">
        <f>'PROG. KLAS. POSEBNI DIO'!H109+'PROG. KLAS. POSEBNI DIO'!H194</f>
        <v>32825</v>
      </c>
      <c r="K135" s="13">
        <f t="shared" si="36"/>
        <v>429.27238820609261</v>
      </c>
      <c r="L135" s="13">
        <f t="shared" si="37"/>
        <v>82.0625</v>
      </c>
    </row>
    <row r="136" spans="2:12" s="35" customFormat="1" x14ac:dyDescent="0.25">
      <c r="B136" s="37">
        <v>4</v>
      </c>
      <c r="C136" s="37"/>
      <c r="D136" s="37"/>
      <c r="E136" s="37"/>
      <c r="F136" s="38" t="s">
        <v>142</v>
      </c>
      <c r="G136" s="41">
        <v>6998725.2599999998</v>
      </c>
      <c r="H136" s="40">
        <f>H137+H140+H156+H159</f>
        <v>11210700</v>
      </c>
      <c r="I136" s="40">
        <f>I137+I140+I156+I159</f>
        <v>12036442</v>
      </c>
      <c r="J136" s="41">
        <f>J137+J140+J156+J159</f>
        <v>6979316.7300000004</v>
      </c>
      <c r="K136" s="41">
        <f t="shared" si="36"/>
        <v>99.722684785028989</v>
      </c>
      <c r="L136" s="41">
        <f t="shared" si="37"/>
        <v>57.984882326521415</v>
      </c>
    </row>
    <row r="137" spans="2:12" ht="25.5" x14ac:dyDescent="0.25">
      <c r="B137" s="16"/>
      <c r="C137" s="16">
        <v>41</v>
      </c>
      <c r="D137" s="16"/>
      <c r="E137" s="16"/>
      <c r="F137" s="39" t="s">
        <v>143</v>
      </c>
      <c r="G137" s="13">
        <v>27006.240000000002</v>
      </c>
      <c r="H137" s="12">
        <f t="shared" ref="H137:J137" si="38">H138</f>
        <v>10000</v>
      </c>
      <c r="I137" s="12">
        <f t="shared" si="38"/>
        <v>10000</v>
      </c>
      <c r="J137" s="13">
        <f t="shared" si="38"/>
        <v>0</v>
      </c>
      <c r="K137" s="13">
        <f t="shared" si="36"/>
        <v>0</v>
      </c>
      <c r="L137" s="13">
        <f t="shared" si="37"/>
        <v>0</v>
      </c>
    </row>
    <row r="138" spans="2:12" x14ac:dyDescent="0.25">
      <c r="B138" s="16"/>
      <c r="C138" s="16"/>
      <c r="D138" s="30">
        <v>412</v>
      </c>
      <c r="E138" s="30"/>
      <c r="F138" s="36" t="s">
        <v>19</v>
      </c>
      <c r="G138" s="13">
        <v>27006.240000000002</v>
      </c>
      <c r="H138" s="12">
        <f t="shared" ref="H138:J138" si="39">SUM(H139)</f>
        <v>10000</v>
      </c>
      <c r="I138" s="12">
        <f t="shared" si="39"/>
        <v>10000</v>
      </c>
      <c r="J138" s="13">
        <f t="shared" si="39"/>
        <v>0</v>
      </c>
      <c r="K138" s="13">
        <f t="shared" si="36"/>
        <v>0</v>
      </c>
      <c r="L138" s="13">
        <f t="shared" si="37"/>
        <v>0</v>
      </c>
    </row>
    <row r="139" spans="2:12" x14ac:dyDescent="0.25">
      <c r="B139" s="16"/>
      <c r="C139" s="16"/>
      <c r="D139" s="30"/>
      <c r="E139" s="30">
        <v>4123</v>
      </c>
      <c r="F139" s="36" t="s">
        <v>90</v>
      </c>
      <c r="G139" s="13">
        <v>27006.240000000002</v>
      </c>
      <c r="H139" s="12">
        <f>'PROG. KLAS. POSEBNI DIO'!F112</f>
        <v>10000</v>
      </c>
      <c r="I139" s="12">
        <f>'PROG. KLAS. POSEBNI DIO'!G112</f>
        <v>10000</v>
      </c>
      <c r="J139" s="13">
        <f>'PROG. KLAS. POSEBNI DIO'!H112</f>
        <v>0</v>
      </c>
      <c r="K139" s="13">
        <f t="shared" si="36"/>
        <v>0</v>
      </c>
      <c r="L139" s="13">
        <f t="shared" si="37"/>
        <v>0</v>
      </c>
    </row>
    <row r="140" spans="2:12" x14ac:dyDescent="0.25">
      <c r="B140" s="16"/>
      <c r="C140" s="16">
        <v>42</v>
      </c>
      <c r="D140" s="30"/>
      <c r="E140" s="30"/>
      <c r="F140" s="36" t="s">
        <v>31</v>
      </c>
      <c r="G140" s="13">
        <v>4033962.2300000004</v>
      </c>
      <c r="H140" s="12">
        <f t="shared" ref="H140:J140" si="40">H141+H144+H150+H152+H154</f>
        <v>4926770</v>
      </c>
      <c r="I140" s="12">
        <f t="shared" si="40"/>
        <v>4440770</v>
      </c>
      <c r="J140" s="13">
        <f t="shared" si="40"/>
        <v>4736119.580000001</v>
      </c>
      <c r="K140" s="13">
        <f t="shared" si="36"/>
        <v>117.40614586765727</v>
      </c>
      <c r="L140" s="13">
        <f t="shared" si="37"/>
        <v>106.65086415193763</v>
      </c>
    </row>
    <row r="141" spans="2:12" x14ac:dyDescent="0.25">
      <c r="B141" s="16"/>
      <c r="C141" s="16"/>
      <c r="D141" s="30">
        <v>421</v>
      </c>
      <c r="E141" s="30"/>
      <c r="F141" s="36" t="s">
        <v>12</v>
      </c>
      <c r="G141" s="13">
        <v>9090.56</v>
      </c>
      <c r="H141" s="12">
        <f>SUM(H142:H143)</f>
        <v>0</v>
      </c>
      <c r="I141" s="12">
        <f t="shared" ref="I141:J141" si="41">SUM(I142:I143)</f>
        <v>84000</v>
      </c>
      <c r="J141" s="13">
        <f t="shared" si="41"/>
        <v>83177.440000000002</v>
      </c>
      <c r="K141" s="13">
        <f t="shared" si="36"/>
        <v>914.98697549985923</v>
      </c>
      <c r="L141" s="13">
        <f t="shared" si="37"/>
        <v>99.020761904761912</v>
      </c>
    </row>
    <row r="142" spans="2:12" x14ac:dyDescent="0.25">
      <c r="B142" s="16"/>
      <c r="C142" s="16"/>
      <c r="D142" s="30"/>
      <c r="E142" s="30">
        <v>4212</v>
      </c>
      <c r="F142" s="36" t="s">
        <v>91</v>
      </c>
      <c r="G142" s="13">
        <v>0</v>
      </c>
      <c r="H142" s="12">
        <v>0</v>
      </c>
      <c r="I142" s="12">
        <v>0</v>
      </c>
      <c r="J142" s="13">
        <v>0</v>
      </c>
      <c r="K142" s="13">
        <v>0</v>
      </c>
      <c r="L142" s="13">
        <v>0</v>
      </c>
    </row>
    <row r="143" spans="2:12" x14ac:dyDescent="0.25">
      <c r="B143" s="16"/>
      <c r="C143" s="16"/>
      <c r="D143" s="30"/>
      <c r="E143" s="30">
        <v>4214</v>
      </c>
      <c r="F143" s="36" t="s">
        <v>224</v>
      </c>
      <c r="G143" s="13">
        <v>9090.56</v>
      </c>
      <c r="H143" s="12">
        <f>'PROG. KLAS. POSEBNI DIO'!F115</f>
        <v>0</v>
      </c>
      <c r="I143" s="12">
        <f>'PROG. KLAS. POSEBNI DIO'!G115</f>
        <v>84000</v>
      </c>
      <c r="J143" s="13">
        <f>'PROG. KLAS. POSEBNI DIO'!H115</f>
        <v>83177.440000000002</v>
      </c>
      <c r="K143" s="13">
        <f t="shared" si="36"/>
        <v>914.98697549985923</v>
      </c>
      <c r="L143" s="13">
        <f t="shared" si="37"/>
        <v>99.020761904761912</v>
      </c>
    </row>
    <row r="144" spans="2:12" x14ac:dyDescent="0.25">
      <c r="B144" s="16"/>
      <c r="C144" s="16"/>
      <c r="D144" s="30">
        <v>422</v>
      </c>
      <c r="E144" s="30"/>
      <c r="F144" s="36" t="s">
        <v>8</v>
      </c>
      <c r="G144" s="13">
        <v>3891101.47</v>
      </c>
      <c r="H144" s="12">
        <f t="shared" ref="H144:J144" si="42">SUM(H145:H149)</f>
        <v>4785220</v>
      </c>
      <c r="I144" s="12">
        <f t="shared" si="42"/>
        <v>4215220</v>
      </c>
      <c r="J144" s="13">
        <f t="shared" si="42"/>
        <v>4576672.53</v>
      </c>
      <c r="K144" s="13">
        <f t="shared" si="36"/>
        <v>117.61894582512649</v>
      </c>
      <c r="L144" s="13">
        <f t="shared" si="37"/>
        <v>108.57493867461247</v>
      </c>
    </row>
    <row r="145" spans="2:12" x14ac:dyDescent="0.25">
      <c r="B145" s="16"/>
      <c r="C145" s="16"/>
      <c r="D145" s="30"/>
      <c r="E145" s="30">
        <v>4221</v>
      </c>
      <c r="F145" s="36" t="s">
        <v>181</v>
      </c>
      <c r="G145" s="13">
        <v>206193.38999999998</v>
      </c>
      <c r="H145" s="12">
        <f>'PROG. KLAS. POSEBNI DIO'!F117+'PROG. KLAS. POSEBNI DIO'!F235+'PROG. KLAS. POSEBNI DIO'!F276</f>
        <v>690500</v>
      </c>
      <c r="I145" s="12">
        <f>'PROG. KLAS. POSEBNI DIO'!G117+'PROG. KLAS. POSEBNI DIO'!G235+'PROG. KLAS. POSEBNI DIO'!G276</f>
        <v>690500</v>
      </c>
      <c r="J145" s="13">
        <f>'PROG. KLAS. POSEBNI DIO'!H117+'PROG. KLAS. POSEBNI DIO'!H235+'PROG. KLAS. POSEBNI DIO'!H276</f>
        <v>142985.37999999998</v>
      </c>
      <c r="K145" s="13">
        <f t="shared" si="36"/>
        <v>69.345278236125793</v>
      </c>
      <c r="L145" s="13">
        <f t="shared" si="37"/>
        <v>20.707513396089787</v>
      </c>
    </row>
    <row r="146" spans="2:12" x14ac:dyDescent="0.25">
      <c r="B146" s="16"/>
      <c r="C146" s="16"/>
      <c r="D146" s="30"/>
      <c r="E146" s="30">
        <v>4222</v>
      </c>
      <c r="F146" s="36" t="s">
        <v>92</v>
      </c>
      <c r="G146" s="13">
        <v>46243.43</v>
      </c>
      <c r="H146" s="12">
        <f>'PROG. KLAS. POSEBNI DIO'!F118+'PROG. KLAS. POSEBNI DIO'!F277</f>
        <v>60000</v>
      </c>
      <c r="I146" s="12">
        <f>'PROG. KLAS. POSEBNI DIO'!G118+'PROG. KLAS. POSEBNI DIO'!G277</f>
        <v>30000</v>
      </c>
      <c r="J146" s="13">
        <f>'PROG. KLAS. POSEBNI DIO'!H118+'PROG. KLAS. POSEBNI DIO'!H277</f>
        <v>21722.07</v>
      </c>
      <c r="K146" s="13">
        <f t="shared" si="36"/>
        <v>46.973310587039066</v>
      </c>
      <c r="L146" s="13">
        <f t="shared" si="37"/>
        <v>72.406899999999993</v>
      </c>
    </row>
    <row r="147" spans="2:12" x14ac:dyDescent="0.25">
      <c r="B147" s="16"/>
      <c r="C147" s="16"/>
      <c r="D147" s="30"/>
      <c r="E147" s="30">
        <v>4223</v>
      </c>
      <c r="F147" s="36" t="s">
        <v>93</v>
      </c>
      <c r="G147" s="13">
        <v>23859.3</v>
      </c>
      <c r="H147" s="12">
        <f>'PROG. KLAS. POSEBNI DIO'!F119+'PROG. KLAS. POSEBNI DIO'!F278</f>
        <v>20000</v>
      </c>
      <c r="I147" s="12">
        <f>'PROG. KLAS. POSEBNI DIO'!G119+'PROG. KLAS. POSEBNI DIO'!G278</f>
        <v>80000</v>
      </c>
      <c r="J147" s="13">
        <f>'PROG. KLAS. POSEBNI DIO'!H119+'PROG. KLAS. POSEBNI DIO'!H278</f>
        <v>309320.99</v>
      </c>
      <c r="K147" s="13">
        <f t="shared" si="36"/>
        <v>1296.4378250828818</v>
      </c>
      <c r="L147" s="13">
        <f t="shared" si="37"/>
        <v>386.65123749999998</v>
      </c>
    </row>
    <row r="148" spans="2:12" x14ac:dyDescent="0.25">
      <c r="B148" s="16"/>
      <c r="C148" s="16"/>
      <c r="D148" s="30"/>
      <c r="E148" s="30">
        <v>4224</v>
      </c>
      <c r="F148" s="36" t="s">
        <v>94</v>
      </c>
      <c r="G148" s="13">
        <v>3477191.41</v>
      </c>
      <c r="H148" s="12">
        <f>'PROG. KLAS. POSEBNI DIO'!F15+'PROG. KLAS. POSEBNI DIO'!F120+'PROG. KLAS. POSEBNI DIO'!F236+'PROG. KLAS. POSEBNI DIO'!F279+'PROG. KLAS. POSEBNI DIO'!F291</f>
        <v>3809720</v>
      </c>
      <c r="I148" s="12">
        <f>'PROG. KLAS. POSEBNI DIO'!G15+'PROG. KLAS. POSEBNI DIO'!G120+'PROG. KLAS. POSEBNI DIO'!G236+'PROG. KLAS. POSEBNI DIO'!G279+'PROG. KLAS. POSEBNI DIO'!G291</f>
        <v>3209720</v>
      </c>
      <c r="J148" s="13">
        <f>'PROG. KLAS. POSEBNI DIO'!H15+'PROG. KLAS. POSEBNI DIO'!H120+'PROG. KLAS. POSEBNI DIO'!H236+'PROG. KLAS. POSEBNI DIO'!H279+'PROG. KLAS. POSEBNI DIO'!H291</f>
        <v>3906250.4200000004</v>
      </c>
      <c r="K148" s="13">
        <f t="shared" si="36"/>
        <v>112.33924047914292</v>
      </c>
      <c r="L148" s="13">
        <f t="shared" si="37"/>
        <v>121.70065987064294</v>
      </c>
    </row>
    <row r="149" spans="2:12" x14ac:dyDescent="0.25">
      <c r="B149" s="16"/>
      <c r="C149" s="16"/>
      <c r="D149" s="30"/>
      <c r="E149" s="30">
        <v>4227</v>
      </c>
      <c r="F149" s="36" t="s">
        <v>182</v>
      </c>
      <c r="G149" s="13">
        <v>137613.94000000003</v>
      </c>
      <c r="H149" s="12">
        <f>'PROG. KLAS. POSEBNI DIO'!F121+'PROG. KLAS. POSEBNI DIO'!F280+'PROG. KLAS. POSEBNI DIO'!F237</f>
        <v>205000</v>
      </c>
      <c r="I149" s="12">
        <f>'PROG. KLAS. POSEBNI DIO'!G121+'PROG. KLAS. POSEBNI DIO'!G280+'PROG. KLAS. POSEBNI DIO'!G237</f>
        <v>205000</v>
      </c>
      <c r="J149" s="13">
        <f>'PROG. KLAS. POSEBNI DIO'!H121+'PROG. KLAS. POSEBNI DIO'!H280+'PROG. KLAS. POSEBNI DIO'!H237</f>
        <v>196393.66999999998</v>
      </c>
      <c r="K149" s="13">
        <f t="shared" si="36"/>
        <v>142.71349980968492</v>
      </c>
      <c r="L149" s="13">
        <f t="shared" si="37"/>
        <v>95.801790243902431</v>
      </c>
    </row>
    <row r="150" spans="2:12" x14ac:dyDescent="0.25">
      <c r="B150" s="16"/>
      <c r="C150" s="16"/>
      <c r="D150" s="30">
        <v>423</v>
      </c>
      <c r="E150" s="30"/>
      <c r="F150" s="36" t="s">
        <v>32</v>
      </c>
      <c r="G150" s="13">
        <v>31748.35</v>
      </c>
      <c r="H150" s="12">
        <f t="shared" ref="H150:J150" si="43">H151</f>
        <v>38050</v>
      </c>
      <c r="I150" s="12">
        <f t="shared" si="43"/>
        <v>38050</v>
      </c>
      <c r="J150" s="13">
        <f t="shared" si="43"/>
        <v>74877.899999999994</v>
      </c>
      <c r="K150" s="13">
        <f t="shared" si="36"/>
        <v>235.84816218795623</v>
      </c>
      <c r="L150" s="13">
        <f t="shared" si="37"/>
        <v>196.78817345597898</v>
      </c>
    </row>
    <row r="151" spans="2:12" x14ac:dyDescent="0.25">
      <c r="B151" s="16"/>
      <c r="C151" s="16"/>
      <c r="D151" s="30"/>
      <c r="E151" s="30">
        <v>4231</v>
      </c>
      <c r="F151" s="36" t="s">
        <v>63</v>
      </c>
      <c r="G151" s="13">
        <v>31748.35</v>
      </c>
      <c r="H151" s="12">
        <f>'PROG. KLAS. POSEBNI DIO'!F123</f>
        <v>38050</v>
      </c>
      <c r="I151" s="12">
        <f>'PROG. KLAS. POSEBNI DIO'!G123</f>
        <v>38050</v>
      </c>
      <c r="J151" s="13">
        <f>'PROG. KLAS. POSEBNI DIO'!H123</f>
        <v>74877.899999999994</v>
      </c>
      <c r="K151" s="13">
        <f t="shared" si="36"/>
        <v>235.84816218795623</v>
      </c>
      <c r="L151" s="13">
        <f t="shared" si="37"/>
        <v>196.78817345597898</v>
      </c>
    </row>
    <row r="152" spans="2:12" ht="25.5" x14ac:dyDescent="0.25">
      <c r="B152" s="16"/>
      <c r="C152" s="16"/>
      <c r="D152" s="30">
        <v>424</v>
      </c>
      <c r="E152" s="30"/>
      <c r="F152" s="36" t="s">
        <v>20</v>
      </c>
      <c r="G152" s="13">
        <v>2086.89</v>
      </c>
      <c r="H152" s="12">
        <f t="shared" ref="H152:J152" si="44">H153</f>
        <v>3500</v>
      </c>
      <c r="I152" s="12">
        <f t="shared" si="44"/>
        <v>3500</v>
      </c>
      <c r="J152" s="13">
        <f t="shared" si="44"/>
        <v>1391.71</v>
      </c>
      <c r="K152" s="13">
        <f t="shared" si="36"/>
        <v>66.688229853993263</v>
      </c>
      <c r="L152" s="13">
        <f t="shared" si="37"/>
        <v>39.76314285714286</v>
      </c>
    </row>
    <row r="153" spans="2:12" x14ac:dyDescent="0.25">
      <c r="B153" s="16"/>
      <c r="C153" s="16"/>
      <c r="D153" s="30"/>
      <c r="E153" s="30">
        <v>4241</v>
      </c>
      <c r="F153" s="36" t="s">
        <v>95</v>
      </c>
      <c r="G153" s="13">
        <v>2086.89</v>
      </c>
      <c r="H153" s="12">
        <f>'PROG. KLAS. POSEBNI DIO'!F125</f>
        <v>3500</v>
      </c>
      <c r="I153" s="12">
        <f>'PROG. KLAS. POSEBNI DIO'!G125</f>
        <v>3500</v>
      </c>
      <c r="J153" s="13">
        <f>'PROG. KLAS. POSEBNI DIO'!H125</f>
        <v>1391.71</v>
      </c>
      <c r="K153" s="13">
        <f t="shared" si="36"/>
        <v>66.688229853993263</v>
      </c>
      <c r="L153" s="13">
        <f t="shared" si="37"/>
        <v>39.76314285714286</v>
      </c>
    </row>
    <row r="154" spans="2:12" x14ac:dyDescent="0.25">
      <c r="B154" s="16"/>
      <c r="C154" s="16"/>
      <c r="D154" s="30">
        <v>426</v>
      </c>
      <c r="E154" s="30"/>
      <c r="F154" s="36" t="s">
        <v>18</v>
      </c>
      <c r="G154" s="13">
        <v>99934.96</v>
      </c>
      <c r="H154" s="12">
        <f t="shared" ref="H154:J154" si="45">H155</f>
        <v>100000</v>
      </c>
      <c r="I154" s="12">
        <f t="shared" si="45"/>
        <v>100000</v>
      </c>
      <c r="J154" s="13">
        <f t="shared" si="45"/>
        <v>0</v>
      </c>
      <c r="K154" s="13">
        <f t="shared" si="36"/>
        <v>0</v>
      </c>
      <c r="L154" s="13">
        <f t="shared" si="37"/>
        <v>0</v>
      </c>
    </row>
    <row r="155" spans="2:12" x14ac:dyDescent="0.25">
      <c r="B155" s="16"/>
      <c r="C155" s="16"/>
      <c r="D155" s="30"/>
      <c r="E155" s="30">
        <v>4264</v>
      </c>
      <c r="F155" s="36" t="s">
        <v>96</v>
      </c>
      <c r="G155" s="13">
        <v>99934.96</v>
      </c>
      <c r="H155" s="12">
        <f>'PROG. KLAS. POSEBNI DIO'!F127</f>
        <v>100000</v>
      </c>
      <c r="I155" s="12">
        <f>'PROG. KLAS. POSEBNI DIO'!G127</f>
        <v>100000</v>
      </c>
      <c r="J155" s="13">
        <f>'PROG. KLAS. POSEBNI DIO'!H127</f>
        <v>0</v>
      </c>
      <c r="K155" s="13">
        <f t="shared" si="36"/>
        <v>0</v>
      </c>
      <c r="L155" s="13">
        <f t="shared" si="37"/>
        <v>0</v>
      </c>
    </row>
    <row r="156" spans="2:12" ht="25.5" x14ac:dyDescent="0.25">
      <c r="B156" s="16"/>
      <c r="C156" s="16">
        <v>43</v>
      </c>
      <c r="D156" s="30"/>
      <c r="E156" s="30"/>
      <c r="F156" s="36" t="s">
        <v>183</v>
      </c>
      <c r="G156" s="13">
        <v>0</v>
      </c>
      <c r="H156" s="12">
        <f>H157</f>
        <v>0</v>
      </c>
      <c r="I156" s="12">
        <f>I157</f>
        <v>0</v>
      </c>
      <c r="J156" s="13">
        <f>J157</f>
        <v>0</v>
      </c>
      <c r="K156" s="13">
        <v>0</v>
      </c>
      <c r="L156" s="13">
        <v>0</v>
      </c>
    </row>
    <row r="157" spans="2:12" x14ac:dyDescent="0.25">
      <c r="B157" s="16"/>
      <c r="C157" s="16"/>
      <c r="D157" s="30">
        <v>431</v>
      </c>
      <c r="E157" s="30"/>
      <c r="F157" s="36" t="s">
        <v>184</v>
      </c>
      <c r="G157" s="13">
        <v>0</v>
      </c>
      <c r="H157" s="12">
        <f t="shared" ref="H157:J157" si="46">H158</f>
        <v>0</v>
      </c>
      <c r="I157" s="12">
        <f t="shared" si="46"/>
        <v>0</v>
      </c>
      <c r="J157" s="13">
        <f t="shared" si="46"/>
        <v>0</v>
      </c>
      <c r="K157" s="13">
        <v>0</v>
      </c>
      <c r="L157" s="13">
        <v>0</v>
      </c>
    </row>
    <row r="158" spans="2:12" ht="25.5" x14ac:dyDescent="0.25">
      <c r="B158" s="16"/>
      <c r="C158" s="16"/>
      <c r="D158" s="30"/>
      <c r="E158" s="30">
        <v>4312</v>
      </c>
      <c r="F158" s="36" t="s">
        <v>185</v>
      </c>
      <c r="G158" s="13">
        <v>0</v>
      </c>
      <c r="H158" s="12">
        <v>0</v>
      </c>
      <c r="I158" s="12">
        <v>0</v>
      </c>
      <c r="J158" s="13">
        <v>0</v>
      </c>
      <c r="K158" s="13">
        <v>0</v>
      </c>
      <c r="L158" s="13">
        <v>0</v>
      </c>
    </row>
    <row r="159" spans="2:12" ht="25.5" x14ac:dyDescent="0.25">
      <c r="B159" s="16"/>
      <c r="C159" s="16">
        <v>45</v>
      </c>
      <c r="D159" s="30"/>
      <c r="E159" s="30"/>
      <c r="F159" s="36" t="s">
        <v>14</v>
      </c>
      <c r="G159" s="13">
        <v>2937756.7899999996</v>
      </c>
      <c r="H159" s="12">
        <f t="shared" ref="H159:J159" si="47">H160+H162+H164</f>
        <v>6273930</v>
      </c>
      <c r="I159" s="12">
        <f t="shared" si="47"/>
        <v>7585672</v>
      </c>
      <c r="J159" s="13">
        <f t="shared" si="47"/>
        <v>2243197.15</v>
      </c>
      <c r="K159" s="13">
        <f t="shared" si="36"/>
        <v>76.357483289145947</v>
      </c>
      <c r="L159" s="13">
        <f t="shared" si="37"/>
        <v>29.571502036998172</v>
      </c>
    </row>
    <row r="160" spans="2:12" x14ac:dyDescent="0.25">
      <c r="B160" s="16"/>
      <c r="C160" s="16"/>
      <c r="D160" s="30">
        <v>451</v>
      </c>
      <c r="E160" s="30"/>
      <c r="F160" s="36" t="s">
        <v>11</v>
      </c>
      <c r="G160" s="13">
        <v>2936694.2899999996</v>
      </c>
      <c r="H160" s="12">
        <f t="shared" ref="H160:J160" si="48">H161</f>
        <v>6173930</v>
      </c>
      <c r="I160" s="12">
        <f t="shared" si="48"/>
        <v>7405672</v>
      </c>
      <c r="J160" s="13">
        <f t="shared" si="48"/>
        <v>1938750.97</v>
      </c>
      <c r="K160" s="13">
        <f t="shared" si="36"/>
        <v>66.018140757851924</v>
      </c>
      <c r="L160" s="13">
        <f t="shared" si="37"/>
        <v>26.179271374697667</v>
      </c>
    </row>
    <row r="161" spans="2:12" x14ac:dyDescent="0.25">
      <c r="B161" s="16"/>
      <c r="C161" s="16"/>
      <c r="D161" s="30"/>
      <c r="E161" s="30">
        <v>4511</v>
      </c>
      <c r="F161" s="36" t="s">
        <v>11</v>
      </c>
      <c r="G161" s="13">
        <v>2936694.2899999996</v>
      </c>
      <c r="H161" s="12">
        <f>'PROG. KLAS. POSEBNI DIO'!F33+'PROG. KLAS. POSEBNI DIO'!F47+'PROG. KLAS. POSEBNI DIO'!F55+'PROG. KLAS. POSEBNI DIO'!F130+'PROG. KLAS. POSEBNI DIO'!F240+'PROG. KLAS. POSEBNI DIO'!F18</f>
        <v>6173930</v>
      </c>
      <c r="I161" s="12">
        <f>'PROG. KLAS. POSEBNI DIO'!G33+'PROG. KLAS. POSEBNI DIO'!G47+'PROG. KLAS. POSEBNI DIO'!G55+'PROG. KLAS. POSEBNI DIO'!G130+'PROG. KLAS. POSEBNI DIO'!G240+'PROG. KLAS. POSEBNI DIO'!G18</f>
        <v>7405672</v>
      </c>
      <c r="J161" s="13">
        <f>'PROG. KLAS. POSEBNI DIO'!H33+'PROG. KLAS. POSEBNI DIO'!H47+'PROG. KLAS. POSEBNI DIO'!H55+'PROG. KLAS. POSEBNI DIO'!H130+'PROG. KLAS. POSEBNI DIO'!H240+'PROG. KLAS. POSEBNI DIO'!H18</f>
        <v>1938750.97</v>
      </c>
      <c r="K161" s="13">
        <f t="shared" si="36"/>
        <v>66.018140757851924</v>
      </c>
      <c r="L161" s="13">
        <f t="shared" si="37"/>
        <v>26.179271374697667</v>
      </c>
    </row>
    <row r="162" spans="2:12" x14ac:dyDescent="0.25">
      <c r="B162" s="16"/>
      <c r="C162" s="16"/>
      <c r="D162" s="30">
        <v>452</v>
      </c>
      <c r="E162" s="30"/>
      <c r="F162" s="36" t="s">
        <v>89</v>
      </c>
      <c r="G162" s="13">
        <v>1062.5</v>
      </c>
      <c r="H162" s="12">
        <f t="shared" ref="H162:J162" si="49">H163</f>
        <v>100000</v>
      </c>
      <c r="I162" s="12">
        <f t="shared" si="49"/>
        <v>100000</v>
      </c>
      <c r="J162" s="13">
        <f t="shared" si="49"/>
        <v>253401</v>
      </c>
      <c r="K162" s="13">
        <f t="shared" si="36"/>
        <v>23849.50588235294</v>
      </c>
      <c r="L162" s="13">
        <f t="shared" si="37"/>
        <v>253.40099999999998</v>
      </c>
    </row>
    <row r="163" spans="2:12" x14ac:dyDescent="0.25">
      <c r="B163" s="16"/>
      <c r="C163" s="16"/>
      <c r="D163" s="30"/>
      <c r="E163" s="30">
        <v>4521</v>
      </c>
      <c r="F163" s="36" t="s">
        <v>89</v>
      </c>
      <c r="G163" s="13">
        <v>1062.5</v>
      </c>
      <c r="H163" s="12">
        <f>'PROG. KLAS. POSEBNI DIO'!F132+'PROG. KLAS. POSEBNI DIO'!F242</f>
        <v>100000</v>
      </c>
      <c r="I163" s="12">
        <f>'PROG. KLAS. POSEBNI DIO'!G132+'PROG. KLAS. POSEBNI DIO'!G242</f>
        <v>100000</v>
      </c>
      <c r="J163" s="13">
        <f>'PROG. KLAS. POSEBNI DIO'!H132+'PROG. KLAS. POSEBNI DIO'!H242</f>
        <v>253401</v>
      </c>
      <c r="K163" s="13">
        <f t="shared" si="36"/>
        <v>23849.50588235294</v>
      </c>
      <c r="L163" s="13">
        <f t="shared" si="37"/>
        <v>253.40099999999998</v>
      </c>
    </row>
    <row r="164" spans="2:12" x14ac:dyDescent="0.25">
      <c r="B164" s="16"/>
      <c r="C164" s="16"/>
      <c r="D164" s="30">
        <v>454</v>
      </c>
      <c r="E164" s="30"/>
      <c r="F164" s="36" t="s">
        <v>105</v>
      </c>
      <c r="G164" s="13">
        <v>0</v>
      </c>
      <c r="H164" s="12">
        <f t="shared" ref="H164:J164" si="50">H165</f>
        <v>0</v>
      </c>
      <c r="I164" s="12">
        <f t="shared" si="50"/>
        <v>80000</v>
      </c>
      <c r="J164" s="13">
        <f t="shared" si="50"/>
        <v>51045.18</v>
      </c>
      <c r="K164" s="13">
        <v>0</v>
      </c>
      <c r="L164" s="13">
        <f t="shared" si="37"/>
        <v>63.806474999999999</v>
      </c>
    </row>
    <row r="165" spans="2:12" x14ac:dyDescent="0.25">
      <c r="B165" s="16"/>
      <c r="C165" s="16"/>
      <c r="D165" s="30"/>
      <c r="E165" s="30">
        <v>4541</v>
      </c>
      <c r="F165" s="36" t="s">
        <v>105</v>
      </c>
      <c r="G165" s="13">
        <v>0</v>
      </c>
      <c r="H165" s="12">
        <f>'PROG. KLAS. POSEBNI DIO'!F134+'PROG. KLAS. POSEBNI DIO'!F244</f>
        <v>0</v>
      </c>
      <c r="I165" s="12">
        <f>'PROG. KLAS. POSEBNI DIO'!G134+'PROG. KLAS. POSEBNI DIO'!G244</f>
        <v>80000</v>
      </c>
      <c r="J165" s="13">
        <f>'PROG. KLAS. POSEBNI DIO'!H134+'PROG. KLAS. POSEBNI DIO'!H244</f>
        <v>51045.18</v>
      </c>
      <c r="K165" s="13">
        <v>0</v>
      </c>
      <c r="L165" s="13">
        <f t="shared" si="37"/>
        <v>63.806474999999999</v>
      </c>
    </row>
  </sheetData>
  <mergeCells count="7">
    <mergeCell ref="B65:F65"/>
    <mergeCell ref="B2:L2"/>
    <mergeCell ref="B4:L4"/>
    <mergeCell ref="B6:L6"/>
    <mergeCell ref="B8:F8"/>
    <mergeCell ref="B9:F9"/>
    <mergeCell ref="B64:F64"/>
  </mergeCells>
  <pageMargins left="0.7" right="0.7" top="0.75" bottom="0.75" header="0.3" footer="0.3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958F-886F-4F6B-BBAE-15FF9D9CF30B}">
  <sheetPr>
    <pageSetUpPr fitToPage="1"/>
  </sheetPr>
  <dimension ref="B1:N39"/>
  <sheetViews>
    <sheetView topLeftCell="B1" zoomScale="85" zoomScaleNormal="85" workbookViewId="0">
      <selection activeCell="E19" sqref="E19"/>
    </sheetView>
  </sheetViews>
  <sheetFormatPr defaultRowHeight="15" x14ac:dyDescent="0.25"/>
  <cols>
    <col min="1" max="1" width="9.140625" style="3"/>
    <col min="2" max="2" width="35.5703125" style="3" bestFit="1" customWidth="1"/>
    <col min="3" max="3" width="24.28515625" style="3" bestFit="1" customWidth="1"/>
    <col min="4" max="4" width="17" style="3" bestFit="1" customWidth="1"/>
    <col min="5" max="5" width="19.42578125" style="3" bestFit="1" customWidth="1"/>
    <col min="6" max="6" width="24.28515625" style="3" bestFit="1" customWidth="1"/>
    <col min="7" max="8" width="9.42578125" style="3" bestFit="1" customWidth="1"/>
    <col min="9" max="16384" width="9.140625" style="3"/>
  </cols>
  <sheetData>
    <row r="1" spans="2:14" ht="18" x14ac:dyDescent="0.25">
      <c r="B1" s="1"/>
      <c r="C1" s="1"/>
      <c r="D1" s="1"/>
      <c r="E1" s="1"/>
      <c r="F1" s="2"/>
      <c r="G1" s="2"/>
      <c r="H1" s="2"/>
    </row>
    <row r="2" spans="2:14" ht="15.75" customHeight="1" x14ac:dyDescent="0.25">
      <c r="B2" s="124" t="s">
        <v>144</v>
      </c>
      <c r="C2" s="124"/>
      <c r="D2" s="124"/>
      <c r="E2" s="124"/>
      <c r="F2" s="124"/>
      <c r="G2" s="124"/>
      <c r="H2" s="124"/>
    </row>
    <row r="3" spans="2:14" ht="18" x14ac:dyDescent="0.25">
      <c r="B3" s="62"/>
      <c r="C3" s="62"/>
      <c r="D3" s="62"/>
      <c r="E3" s="62"/>
      <c r="F3" s="63"/>
      <c r="G3" s="63"/>
      <c r="H3" s="63"/>
    </row>
    <row r="4" spans="2:14" ht="38.25" x14ac:dyDescent="0.25">
      <c r="B4" s="5" t="s">
        <v>108</v>
      </c>
      <c r="C4" s="5" t="s">
        <v>228</v>
      </c>
      <c r="D4" s="5" t="s">
        <v>208</v>
      </c>
      <c r="E4" s="5" t="s">
        <v>209</v>
      </c>
      <c r="F4" s="5" t="s">
        <v>229</v>
      </c>
      <c r="G4" s="5" t="s">
        <v>114</v>
      </c>
      <c r="H4" s="5" t="s">
        <v>109</v>
      </c>
    </row>
    <row r="5" spans="2:14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 t="s">
        <v>48</v>
      </c>
      <c r="H5" s="5" t="s">
        <v>49</v>
      </c>
    </row>
    <row r="6" spans="2:14" x14ac:dyDescent="0.25">
      <c r="B6" s="14" t="s">
        <v>145</v>
      </c>
      <c r="C6" s="49">
        <v>100511288.28</v>
      </c>
      <c r="D6" s="44">
        <f>D7+D9+D11+D13+D15+D17</f>
        <v>97661468</v>
      </c>
      <c r="E6" s="44">
        <f>E7+E9+E11+E13+E15+E17</f>
        <v>104175755</v>
      </c>
      <c r="F6" s="49">
        <f>F7+F9+F11+F13+F15+F17</f>
        <v>108755669.31</v>
      </c>
      <c r="G6" s="41">
        <f t="shared" ref="G6:G33" si="0">(F6/C6)*100</f>
        <v>108.20244290077466</v>
      </c>
      <c r="H6" s="41">
        <f>(F6/E6)*100</f>
        <v>104.39633416623666</v>
      </c>
    </row>
    <row r="7" spans="2:14" x14ac:dyDescent="0.25">
      <c r="B7" s="14" t="s">
        <v>116</v>
      </c>
      <c r="C7" s="41">
        <v>4144627.75</v>
      </c>
      <c r="D7" s="40">
        <f>D8</f>
        <v>2519450</v>
      </c>
      <c r="E7" s="40">
        <f>E8</f>
        <v>3870694</v>
      </c>
      <c r="F7" s="41">
        <f>F8</f>
        <v>3833815.54</v>
      </c>
      <c r="G7" s="41">
        <f t="shared" ref="G7:G34" si="1">(F7/C7)*100</f>
        <v>92.500841360240372</v>
      </c>
      <c r="H7" s="41">
        <f t="shared" ref="H7:H34" si="2">(F7/E7)*100</f>
        <v>99.04723907392318</v>
      </c>
    </row>
    <row r="8" spans="2:14" s="78" customFormat="1" x14ac:dyDescent="0.25">
      <c r="B8" s="77" t="s">
        <v>117</v>
      </c>
      <c r="C8" s="13">
        <v>4144627.75</v>
      </c>
      <c r="D8" s="12">
        <v>2519450</v>
      </c>
      <c r="E8" s="12">
        <v>3870694</v>
      </c>
      <c r="F8" s="13">
        <f>1451244+2382571.54</f>
        <v>3833815.54</v>
      </c>
      <c r="G8" s="13">
        <f t="shared" si="1"/>
        <v>92.500841360240372</v>
      </c>
      <c r="H8" s="13">
        <f t="shared" si="2"/>
        <v>99.04723907392318</v>
      </c>
    </row>
    <row r="9" spans="2:14" x14ac:dyDescent="0.25">
      <c r="B9" s="14" t="s">
        <v>118</v>
      </c>
      <c r="C9" s="49">
        <v>2713069.56</v>
      </c>
      <c r="D9" s="44">
        <f>D10</f>
        <v>3681228</v>
      </c>
      <c r="E9" s="44">
        <f>E10</f>
        <v>5545316</v>
      </c>
      <c r="F9" s="49">
        <f>F10</f>
        <v>3306502.59</v>
      </c>
      <c r="G9" s="41">
        <f t="shared" si="1"/>
        <v>121.873122560116</v>
      </c>
      <c r="H9" s="41">
        <f t="shared" si="2"/>
        <v>59.626946237148616</v>
      </c>
    </row>
    <row r="10" spans="2:14" s="78" customFormat="1" x14ac:dyDescent="0.25">
      <c r="B10" s="79" t="s">
        <v>119</v>
      </c>
      <c r="C10" s="13">
        <v>2713069.56</v>
      </c>
      <c r="D10" s="12">
        <v>3681228</v>
      </c>
      <c r="E10" s="12">
        <v>5545316</v>
      </c>
      <c r="F10" s="52">
        <v>3306502.59</v>
      </c>
      <c r="G10" s="13">
        <f t="shared" si="1"/>
        <v>121.873122560116</v>
      </c>
      <c r="H10" s="13">
        <f t="shared" si="2"/>
        <v>59.626946237148616</v>
      </c>
      <c r="N10" s="92"/>
    </row>
    <row r="11" spans="2:14" x14ac:dyDescent="0.25">
      <c r="B11" s="14" t="s">
        <v>156</v>
      </c>
      <c r="C11" s="49">
        <v>80582967.219999999</v>
      </c>
      <c r="D11" s="44">
        <f>SUM(D12:D12)</f>
        <v>84556818</v>
      </c>
      <c r="E11" s="44">
        <f>SUM(E12:E12)</f>
        <v>88461819</v>
      </c>
      <c r="F11" s="49">
        <f>SUM(F12:F12)</f>
        <v>99946179.269999996</v>
      </c>
      <c r="G11" s="41">
        <f t="shared" si="1"/>
        <v>124.02891419614319</v>
      </c>
      <c r="H11" s="41">
        <f t="shared" si="2"/>
        <v>112.98227913445913</v>
      </c>
    </row>
    <row r="12" spans="2:14" s="78" customFormat="1" x14ac:dyDescent="0.25">
      <c r="B12" s="79" t="s">
        <v>206</v>
      </c>
      <c r="C12" s="13">
        <v>80582967.219999999</v>
      </c>
      <c r="D12" s="12">
        <v>84556818</v>
      </c>
      <c r="E12" s="12">
        <v>88461819</v>
      </c>
      <c r="F12" s="52">
        <v>99946179.269999996</v>
      </c>
      <c r="G12" s="13">
        <f t="shared" si="1"/>
        <v>124.02891419614319</v>
      </c>
      <c r="H12" s="13">
        <f t="shared" si="2"/>
        <v>112.98227913445913</v>
      </c>
    </row>
    <row r="13" spans="2:14" x14ac:dyDescent="0.25">
      <c r="B13" s="14" t="s">
        <v>157</v>
      </c>
      <c r="C13" s="49">
        <v>12842295.220000001</v>
      </c>
      <c r="D13" s="44">
        <f>SUM(D14:D14)</f>
        <v>6606980</v>
      </c>
      <c r="E13" s="44">
        <f>SUM(E14:E14)</f>
        <v>6000934</v>
      </c>
      <c r="F13" s="49">
        <f>SUM(F14:F14)</f>
        <v>1487943.36</v>
      </c>
      <c r="G13" s="41">
        <f t="shared" si="1"/>
        <v>11.586272815802781</v>
      </c>
      <c r="H13" s="41">
        <f t="shared" si="2"/>
        <v>24.795196214455949</v>
      </c>
    </row>
    <row r="14" spans="2:14" s="78" customFormat="1" x14ac:dyDescent="0.25">
      <c r="B14" s="79" t="s">
        <v>207</v>
      </c>
      <c r="C14" s="13">
        <v>12842295.220000001</v>
      </c>
      <c r="D14" s="12">
        <v>6606980</v>
      </c>
      <c r="E14" s="12">
        <v>6000934</v>
      </c>
      <c r="F14" s="52">
        <v>1487943.36</v>
      </c>
      <c r="G14" s="13">
        <f t="shared" si="1"/>
        <v>11.586272815802781</v>
      </c>
      <c r="H14" s="13">
        <f t="shared" si="2"/>
        <v>24.795196214455949</v>
      </c>
    </row>
    <row r="15" spans="2:14" x14ac:dyDescent="0.25">
      <c r="B15" s="14" t="s">
        <v>158</v>
      </c>
      <c r="C15" s="49">
        <v>221349.06</v>
      </c>
      <c r="D15" s="44">
        <f>D16</f>
        <v>293992</v>
      </c>
      <c r="E15" s="44">
        <f>E16</f>
        <v>293992</v>
      </c>
      <c r="F15" s="49">
        <f>F16</f>
        <v>172030.4</v>
      </c>
      <c r="G15" s="41">
        <f t="shared" si="1"/>
        <v>77.719056046589941</v>
      </c>
      <c r="H15" s="41">
        <f t="shared" si="2"/>
        <v>58.51533375057825</v>
      </c>
    </row>
    <row r="16" spans="2:14" s="78" customFormat="1" x14ac:dyDescent="0.25">
      <c r="B16" s="79" t="s">
        <v>159</v>
      </c>
      <c r="C16" s="13">
        <v>221349.06</v>
      </c>
      <c r="D16" s="12">
        <v>293992</v>
      </c>
      <c r="E16" s="12">
        <v>293992</v>
      </c>
      <c r="F16" s="52">
        <v>172030.4</v>
      </c>
      <c r="G16" s="13">
        <f t="shared" si="1"/>
        <v>77.719056046589941</v>
      </c>
      <c r="H16" s="13">
        <f t="shared" si="2"/>
        <v>58.51533375057825</v>
      </c>
    </row>
    <row r="17" spans="2:12" ht="38.25" x14ac:dyDescent="0.25">
      <c r="B17" s="14" t="s">
        <v>160</v>
      </c>
      <c r="C17" s="49">
        <v>6979.47</v>
      </c>
      <c r="D17" s="44">
        <f>D18</f>
        <v>3000</v>
      </c>
      <c r="E17" s="44">
        <f>E18</f>
        <v>3000</v>
      </c>
      <c r="F17" s="49">
        <f>F18</f>
        <v>9198.15</v>
      </c>
      <c r="G17" s="41">
        <f t="shared" si="1"/>
        <v>131.78866017047139</v>
      </c>
      <c r="H17" s="41">
        <f t="shared" si="2"/>
        <v>306.60499999999996</v>
      </c>
    </row>
    <row r="18" spans="2:12" s="78" customFormat="1" ht="38.25" x14ac:dyDescent="0.25">
      <c r="B18" s="79" t="s">
        <v>161</v>
      </c>
      <c r="C18" s="13">
        <v>6979.47</v>
      </c>
      <c r="D18" s="12">
        <v>3000</v>
      </c>
      <c r="E18" s="43">
        <v>3000</v>
      </c>
      <c r="F18" s="52">
        <v>9198.15</v>
      </c>
      <c r="G18" s="13">
        <f t="shared" si="1"/>
        <v>131.78866017047139</v>
      </c>
      <c r="H18" s="13">
        <f t="shared" si="2"/>
        <v>306.60499999999996</v>
      </c>
    </row>
    <row r="19" spans="2:12" ht="15.75" customHeight="1" x14ac:dyDescent="0.25">
      <c r="B19" s="14" t="s">
        <v>46</v>
      </c>
      <c r="C19" s="49">
        <v>100188377.68999998</v>
      </c>
      <c r="D19" s="44">
        <f>D20+D22+D24+D27+D29+D32</f>
        <v>97661468</v>
      </c>
      <c r="E19" s="44">
        <f>E20+E22+E24+E27+E29+E32</f>
        <v>104175755</v>
      </c>
      <c r="F19" s="49">
        <f>F20+F22+F24+F27+F29+F32</f>
        <v>104944357.82999998</v>
      </c>
      <c r="G19" s="13">
        <f t="shared" si="1"/>
        <v>104.74703777988682</v>
      </c>
      <c r="H19" s="13">
        <f t="shared" si="2"/>
        <v>100.7377943457189</v>
      </c>
      <c r="L19" s="58"/>
    </row>
    <row r="20" spans="2:12" ht="15.75" customHeight="1" x14ac:dyDescent="0.25">
      <c r="B20" s="14" t="s">
        <v>116</v>
      </c>
      <c r="C20" s="41">
        <v>4144627.75</v>
      </c>
      <c r="D20" s="40">
        <f>D21</f>
        <v>2519450</v>
      </c>
      <c r="E20" s="40">
        <f>E21</f>
        <v>3870694</v>
      </c>
      <c r="F20" s="41">
        <f>F21</f>
        <v>3833815.54</v>
      </c>
      <c r="G20" s="41">
        <f t="shared" si="1"/>
        <v>92.500841360240372</v>
      </c>
      <c r="H20" s="41">
        <f t="shared" si="2"/>
        <v>99.04723907392318</v>
      </c>
    </row>
    <row r="21" spans="2:12" s="78" customFormat="1" x14ac:dyDescent="0.25">
      <c r="B21" s="77" t="s">
        <v>117</v>
      </c>
      <c r="C21" s="13">
        <v>4144627.75</v>
      </c>
      <c r="D21" s="12">
        <v>2519450</v>
      </c>
      <c r="E21" s="12">
        <v>3870694</v>
      </c>
      <c r="F21" s="13">
        <v>3833815.54</v>
      </c>
      <c r="G21" s="13">
        <f t="shared" si="1"/>
        <v>92.500841360240372</v>
      </c>
      <c r="H21" s="13">
        <f t="shared" si="2"/>
        <v>99.04723907392318</v>
      </c>
    </row>
    <row r="22" spans="2:12" x14ac:dyDescent="0.25">
      <c r="B22" s="14" t="s">
        <v>118</v>
      </c>
      <c r="C22" s="49">
        <v>3082765.63</v>
      </c>
      <c r="D22" s="44">
        <f>D23</f>
        <v>3681228</v>
      </c>
      <c r="E22" s="44">
        <f>E23</f>
        <v>5545316</v>
      </c>
      <c r="F22" s="49">
        <f>F23</f>
        <v>4310449.17</v>
      </c>
      <c r="G22" s="41">
        <f t="shared" si="1"/>
        <v>139.8240958719914</v>
      </c>
      <c r="H22" s="41">
        <f t="shared" si="2"/>
        <v>77.731353271842394</v>
      </c>
    </row>
    <row r="23" spans="2:12" s="78" customFormat="1" x14ac:dyDescent="0.25">
      <c r="B23" s="79" t="s">
        <v>119</v>
      </c>
      <c r="C23" s="13">
        <v>3082765.63</v>
      </c>
      <c r="D23" s="12">
        <v>3681228</v>
      </c>
      <c r="E23" s="12">
        <v>5545316</v>
      </c>
      <c r="F23" s="52">
        <v>4310449.17</v>
      </c>
      <c r="G23" s="13">
        <f t="shared" si="1"/>
        <v>139.8240958719914</v>
      </c>
      <c r="H23" s="13">
        <f t="shared" si="2"/>
        <v>77.731353271842394</v>
      </c>
    </row>
    <row r="24" spans="2:12" x14ac:dyDescent="0.25">
      <c r="B24" s="14" t="s">
        <v>156</v>
      </c>
      <c r="C24" s="49">
        <v>80388218.069999993</v>
      </c>
      <c r="D24" s="44">
        <f>SUM(D25)</f>
        <v>84556818</v>
      </c>
      <c r="E24" s="44">
        <f t="shared" ref="E24:F24" si="3">SUM(E25)</f>
        <v>88461819</v>
      </c>
      <c r="F24" s="49">
        <f t="shared" si="3"/>
        <v>95149964.189999998</v>
      </c>
      <c r="G24" s="41">
        <f t="shared" si="1"/>
        <v>118.36307169683231</v>
      </c>
      <c r="H24" s="41">
        <f t="shared" si="2"/>
        <v>107.56048797730465</v>
      </c>
    </row>
    <row r="25" spans="2:12" s="78" customFormat="1" x14ac:dyDescent="0.25">
      <c r="B25" s="79" t="s">
        <v>206</v>
      </c>
      <c r="C25" s="13">
        <v>80388218.069999993</v>
      </c>
      <c r="D25" s="12">
        <v>84556818</v>
      </c>
      <c r="E25" s="12">
        <v>88461819</v>
      </c>
      <c r="F25" s="52">
        <v>95149964.189999998</v>
      </c>
      <c r="G25" s="13">
        <f t="shared" si="1"/>
        <v>118.36307169683231</v>
      </c>
      <c r="H25" s="13">
        <f t="shared" si="2"/>
        <v>107.56048797730465</v>
      </c>
    </row>
    <row r="26" spans="2:12" s="78" customFormat="1" ht="25.5" x14ac:dyDescent="0.25">
      <c r="B26" s="79" t="s">
        <v>222</v>
      </c>
      <c r="C26" s="13">
        <v>0</v>
      </c>
      <c r="D26" s="12">
        <v>500000</v>
      </c>
      <c r="E26" s="12">
        <v>500000</v>
      </c>
      <c r="F26" s="52">
        <v>0</v>
      </c>
      <c r="G26" s="13">
        <v>0</v>
      </c>
      <c r="H26" s="13">
        <f t="shared" si="2"/>
        <v>0</v>
      </c>
    </row>
    <row r="27" spans="2:12" x14ac:dyDescent="0.25">
      <c r="B27" s="14" t="s">
        <v>157</v>
      </c>
      <c r="C27" s="49">
        <v>12307294.049999999</v>
      </c>
      <c r="D27" s="44">
        <f>SUM(D28:D28)</f>
        <v>6606980</v>
      </c>
      <c r="E27" s="44">
        <f>SUM(E28:E28)</f>
        <v>6000934</v>
      </c>
      <c r="F27" s="49">
        <f>SUM(F28:F28)</f>
        <v>1569609.99</v>
      </c>
      <c r="G27" s="41">
        <f t="shared" si="1"/>
        <v>12.753493851883713</v>
      </c>
      <c r="H27" s="41">
        <f t="shared" si="2"/>
        <v>26.156094867898901</v>
      </c>
    </row>
    <row r="28" spans="2:12" s="78" customFormat="1" x14ac:dyDescent="0.25">
      <c r="B28" s="79" t="s">
        <v>207</v>
      </c>
      <c r="C28" s="13">
        <v>12307294.049999999</v>
      </c>
      <c r="D28" s="12">
        <v>6606980</v>
      </c>
      <c r="E28" s="12">
        <v>6000934</v>
      </c>
      <c r="F28" s="52">
        <v>1569609.99</v>
      </c>
      <c r="G28" s="13">
        <f t="shared" si="1"/>
        <v>12.753493851883713</v>
      </c>
      <c r="H28" s="13">
        <f t="shared" si="2"/>
        <v>26.156094867898901</v>
      </c>
    </row>
    <row r="29" spans="2:12" x14ac:dyDescent="0.25">
      <c r="B29" s="14" t="s">
        <v>158</v>
      </c>
      <c r="C29" s="49">
        <v>264376.72000000003</v>
      </c>
      <c r="D29" s="44">
        <f>SUM(D30)</f>
        <v>293992</v>
      </c>
      <c r="E29" s="44">
        <f t="shared" ref="E29:F29" si="4">SUM(E30)</f>
        <v>293992</v>
      </c>
      <c r="F29" s="49">
        <f t="shared" si="4"/>
        <v>72341.460000000006</v>
      </c>
      <c r="G29" s="41">
        <f t="shared" si="1"/>
        <v>27.363021978637146</v>
      </c>
      <c r="H29" s="41">
        <f t="shared" si="2"/>
        <v>24.606608343084169</v>
      </c>
    </row>
    <row r="30" spans="2:12" s="78" customFormat="1" x14ac:dyDescent="0.25">
      <c r="B30" s="79" t="s">
        <v>159</v>
      </c>
      <c r="C30" s="13">
        <v>264376.72000000003</v>
      </c>
      <c r="D30" s="12">
        <v>293992</v>
      </c>
      <c r="E30" s="12">
        <v>293992</v>
      </c>
      <c r="F30" s="52">
        <v>72341.460000000006</v>
      </c>
      <c r="G30" s="13">
        <f t="shared" si="1"/>
        <v>27.363021978637146</v>
      </c>
      <c r="H30" s="13">
        <f t="shared" si="2"/>
        <v>24.606608343084169</v>
      </c>
    </row>
    <row r="31" spans="2:12" s="78" customFormat="1" x14ac:dyDescent="0.25">
      <c r="B31" s="79" t="s">
        <v>226</v>
      </c>
      <c r="C31" s="13">
        <v>0</v>
      </c>
      <c r="D31" s="12">
        <v>385000</v>
      </c>
      <c r="E31" s="12">
        <v>385000</v>
      </c>
      <c r="F31" s="52">
        <v>0</v>
      </c>
      <c r="G31" s="13">
        <v>0</v>
      </c>
      <c r="H31" s="13">
        <f t="shared" si="2"/>
        <v>0</v>
      </c>
    </row>
    <row r="32" spans="2:12" ht="38.25" x14ac:dyDescent="0.25">
      <c r="B32" s="14" t="s">
        <v>160</v>
      </c>
      <c r="C32" s="49">
        <v>1095.47</v>
      </c>
      <c r="D32" s="44">
        <f>SUM(D33)</f>
        <v>3000</v>
      </c>
      <c r="E32" s="44">
        <f t="shared" ref="E32:F32" si="5">SUM(E33)</f>
        <v>3000</v>
      </c>
      <c r="F32" s="49">
        <f t="shared" si="5"/>
        <v>8177.48</v>
      </c>
      <c r="G32" s="41">
        <f t="shared" si="1"/>
        <v>746.48141893433854</v>
      </c>
      <c r="H32" s="41">
        <f t="shared" si="2"/>
        <v>272.58266666666663</v>
      </c>
    </row>
    <row r="33" spans="2:8" s="78" customFormat="1" ht="38.25" x14ac:dyDescent="0.25">
      <c r="B33" s="79" t="s">
        <v>161</v>
      </c>
      <c r="C33" s="13">
        <v>1095.47</v>
      </c>
      <c r="D33" s="12">
        <v>3000</v>
      </c>
      <c r="E33" s="12">
        <v>3000</v>
      </c>
      <c r="F33" s="52">
        <v>8177.48</v>
      </c>
      <c r="G33" s="13">
        <f t="shared" si="1"/>
        <v>746.48141893433854</v>
      </c>
      <c r="H33" s="13">
        <f t="shared" si="2"/>
        <v>272.58266666666663</v>
      </c>
    </row>
    <row r="34" spans="2:8" ht="38.25" x14ac:dyDescent="0.25">
      <c r="B34" s="79" t="s">
        <v>223</v>
      </c>
      <c r="C34" s="13">
        <v>0</v>
      </c>
      <c r="D34" s="12">
        <v>7000</v>
      </c>
      <c r="E34" s="12">
        <v>7000</v>
      </c>
      <c r="F34" s="52">
        <v>0</v>
      </c>
      <c r="G34" s="13">
        <v>0</v>
      </c>
      <c r="H34" s="13">
        <f t="shared" si="2"/>
        <v>0</v>
      </c>
    </row>
    <row r="35" spans="2:8" x14ac:dyDescent="0.25">
      <c r="C35" s="58"/>
    </row>
    <row r="36" spans="2:8" x14ac:dyDescent="0.25">
      <c r="D36" s="58"/>
      <c r="E36" s="58"/>
      <c r="F36" s="58"/>
    </row>
    <row r="37" spans="2:8" x14ac:dyDescent="0.25">
      <c r="D37" s="42"/>
      <c r="F37" s="58"/>
    </row>
    <row r="39" spans="2:8" x14ac:dyDescent="0.25">
      <c r="D39" s="42"/>
    </row>
  </sheetData>
  <mergeCells count="1">
    <mergeCell ref="B2:H2"/>
  </mergeCells>
  <pageMargins left="0.7" right="0.7" top="0.75" bottom="0.75" header="0.3" footer="0.3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3BBD-8459-4E96-9171-47522099EB76}">
  <sheetPr>
    <pageSetUpPr fitToPage="1"/>
  </sheetPr>
  <dimension ref="B1:H11"/>
  <sheetViews>
    <sheetView topLeftCell="C1" workbookViewId="0">
      <selection activeCell="E21" sqref="E21"/>
    </sheetView>
  </sheetViews>
  <sheetFormatPr defaultRowHeight="15" x14ac:dyDescent="0.25"/>
  <cols>
    <col min="1" max="1" width="9.140625" style="3"/>
    <col min="2" max="2" width="29.85546875" style="3" customWidth="1"/>
    <col min="3" max="3" width="24.28515625" style="3" bestFit="1" customWidth="1"/>
    <col min="4" max="4" width="17" style="3" bestFit="1" customWidth="1"/>
    <col min="5" max="5" width="19.42578125" style="3" bestFit="1" customWidth="1"/>
    <col min="6" max="6" width="24.28515625" style="3" bestFit="1" customWidth="1"/>
    <col min="7" max="8" width="9.42578125" style="3" bestFit="1" customWidth="1"/>
    <col min="9" max="16384" width="9.140625" style="3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124" t="s">
        <v>146</v>
      </c>
      <c r="C2" s="124"/>
      <c r="D2" s="124"/>
      <c r="E2" s="124"/>
      <c r="F2" s="124"/>
      <c r="G2" s="124"/>
      <c r="H2" s="124"/>
    </row>
    <row r="3" spans="2:8" ht="18" x14ac:dyDescent="0.25">
      <c r="B3" s="62"/>
      <c r="C3" s="62"/>
      <c r="D3" s="62"/>
      <c r="E3" s="62"/>
      <c r="F3" s="63"/>
      <c r="G3" s="63"/>
      <c r="H3" s="63"/>
    </row>
    <row r="4" spans="2:8" ht="25.5" x14ac:dyDescent="0.25">
      <c r="B4" s="5" t="s">
        <v>108</v>
      </c>
      <c r="C4" s="5" t="s">
        <v>228</v>
      </c>
      <c r="D4" s="5" t="s">
        <v>208</v>
      </c>
      <c r="E4" s="5" t="s">
        <v>209</v>
      </c>
      <c r="F4" s="5" t="s">
        <v>229</v>
      </c>
      <c r="G4" s="5" t="s">
        <v>114</v>
      </c>
      <c r="H4" s="5" t="s">
        <v>109</v>
      </c>
    </row>
    <row r="5" spans="2:8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 t="s">
        <v>48</v>
      </c>
      <c r="H5" s="5" t="s">
        <v>49</v>
      </c>
    </row>
    <row r="6" spans="2:8" ht="15.75" customHeight="1" x14ac:dyDescent="0.25">
      <c r="B6" s="14" t="s">
        <v>46</v>
      </c>
      <c r="C6" s="53">
        <v>100188377.69</v>
      </c>
      <c r="D6" s="34">
        <f t="shared" ref="D6:F8" si="0">D7</f>
        <v>97661468</v>
      </c>
      <c r="E6" s="34">
        <f t="shared" si="0"/>
        <v>104175755</v>
      </c>
      <c r="F6" s="53">
        <f t="shared" si="0"/>
        <v>104944357.82999998</v>
      </c>
      <c r="G6" s="41">
        <f>(F6/C6)*100</f>
        <v>104.74703777988681</v>
      </c>
      <c r="H6" s="41">
        <f>(F6/E6)*100</f>
        <v>100.7377943457189</v>
      </c>
    </row>
    <row r="7" spans="2:8" ht="15.75" customHeight="1" x14ac:dyDescent="0.25">
      <c r="B7" s="14" t="s">
        <v>153</v>
      </c>
      <c r="C7" s="53">
        <v>100188377.69</v>
      </c>
      <c r="D7" s="34">
        <f t="shared" si="0"/>
        <v>97661468</v>
      </c>
      <c r="E7" s="34">
        <f t="shared" si="0"/>
        <v>104175755</v>
      </c>
      <c r="F7" s="53">
        <f t="shared" si="0"/>
        <v>104944357.82999998</v>
      </c>
      <c r="G7" s="41">
        <f t="shared" ref="G7:G9" si="1">(F7/C7)*100</f>
        <v>104.74703777988681</v>
      </c>
      <c r="H7" s="41">
        <f t="shared" ref="H7:H9" si="2">(F7/E7)*100</f>
        <v>100.7377943457189</v>
      </c>
    </row>
    <row r="8" spans="2:8" ht="15.75" customHeight="1" x14ac:dyDescent="0.25">
      <c r="B8" s="73" t="s">
        <v>186</v>
      </c>
      <c r="C8" s="53">
        <v>100188377.69</v>
      </c>
      <c r="D8" s="34">
        <f t="shared" si="0"/>
        <v>97661468</v>
      </c>
      <c r="E8" s="34">
        <f t="shared" si="0"/>
        <v>104175755</v>
      </c>
      <c r="F8" s="53">
        <f t="shared" si="0"/>
        <v>104944357.82999998</v>
      </c>
      <c r="G8" s="41">
        <f t="shared" si="1"/>
        <v>104.74703777988681</v>
      </c>
      <c r="H8" s="41">
        <f t="shared" si="2"/>
        <v>100.7377943457189</v>
      </c>
    </row>
    <row r="9" spans="2:8" x14ac:dyDescent="0.25">
      <c r="B9" s="36" t="s">
        <v>154</v>
      </c>
      <c r="C9" s="51">
        <v>100188377.69</v>
      </c>
      <c r="D9" s="15">
        <v>97661468</v>
      </c>
      <c r="E9" s="15">
        <v>104175755</v>
      </c>
      <c r="F9" s="51">
        <v>104944357.82999998</v>
      </c>
      <c r="G9" s="13">
        <f t="shared" si="1"/>
        <v>104.74703777988681</v>
      </c>
      <c r="H9" s="13">
        <f t="shared" si="2"/>
        <v>100.7377943457189</v>
      </c>
    </row>
    <row r="11" spans="2:8" x14ac:dyDescent="0.25">
      <c r="F11" s="58"/>
    </row>
  </sheetData>
  <mergeCells count="1">
    <mergeCell ref="B2:H2"/>
  </mergeCells>
  <pageMargins left="0.7" right="0.7" top="0.75" bottom="0.75" header="0.3" footer="0.3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5F45-853D-4D4D-BF9A-6C9E6AC24F81}">
  <sheetPr>
    <pageSetUpPr fitToPage="1"/>
  </sheetPr>
  <dimension ref="B1:L14"/>
  <sheetViews>
    <sheetView topLeftCell="G1" workbookViewId="0">
      <selection activeCell="B2" sqref="B2:L14"/>
    </sheetView>
  </sheetViews>
  <sheetFormatPr defaultRowHeight="15" x14ac:dyDescent="0.25"/>
  <cols>
    <col min="1" max="1" width="9.140625" style="3"/>
    <col min="2" max="2" width="2" style="3" bestFit="1" customWidth="1"/>
    <col min="3" max="3" width="3" style="3" bestFit="1" customWidth="1"/>
    <col min="4" max="4" width="4" style="3" bestFit="1" customWidth="1"/>
    <col min="5" max="5" width="5" style="3" bestFit="1" customWidth="1"/>
    <col min="6" max="6" width="25.28515625" style="3" customWidth="1"/>
    <col min="7" max="7" width="24.28515625" style="3" bestFit="1" customWidth="1"/>
    <col min="8" max="8" width="17" style="3" bestFit="1" customWidth="1"/>
    <col min="9" max="9" width="19.42578125" style="3" bestFit="1" customWidth="1"/>
    <col min="10" max="10" width="24.28515625" style="3" bestFit="1" customWidth="1"/>
    <col min="11" max="12" width="9.42578125" style="3" bestFit="1" customWidth="1"/>
    <col min="13" max="16384" width="9.140625" style="3"/>
  </cols>
  <sheetData>
    <row r="1" spans="2:12" ht="18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8" customHeight="1" x14ac:dyDescent="0.25">
      <c r="B2" s="124" t="s">
        <v>147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12" ht="15.75" customHeight="1" x14ac:dyDescent="0.25">
      <c r="B3" s="124" t="s">
        <v>148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12" ht="18" x14ac:dyDescent="0.25">
      <c r="B4" s="62"/>
      <c r="C4" s="62"/>
      <c r="D4" s="62"/>
      <c r="E4" s="62"/>
      <c r="F4" s="62"/>
      <c r="G4" s="62"/>
      <c r="H4" s="62"/>
      <c r="I4" s="62"/>
      <c r="J4" s="63"/>
      <c r="K4" s="63"/>
      <c r="L4" s="63"/>
    </row>
    <row r="5" spans="2:12" ht="25.5" customHeight="1" x14ac:dyDescent="0.25">
      <c r="B5" s="126" t="s">
        <v>108</v>
      </c>
      <c r="C5" s="127"/>
      <c r="D5" s="127"/>
      <c r="E5" s="127"/>
      <c r="F5" s="128"/>
      <c r="G5" s="5" t="s">
        <v>228</v>
      </c>
      <c r="H5" s="5" t="s">
        <v>208</v>
      </c>
      <c r="I5" s="5" t="s">
        <v>209</v>
      </c>
      <c r="J5" s="5" t="s">
        <v>229</v>
      </c>
      <c r="K5" s="4" t="s">
        <v>114</v>
      </c>
      <c r="L5" s="4" t="s">
        <v>109</v>
      </c>
    </row>
    <row r="6" spans="2:12" x14ac:dyDescent="0.25">
      <c r="B6" s="126">
        <v>1</v>
      </c>
      <c r="C6" s="127"/>
      <c r="D6" s="127"/>
      <c r="E6" s="127"/>
      <c r="F6" s="128"/>
      <c r="G6" s="4">
        <v>2</v>
      </c>
      <c r="H6" s="4">
        <v>3</v>
      </c>
      <c r="I6" s="4">
        <v>4</v>
      </c>
      <c r="J6" s="4">
        <v>5</v>
      </c>
      <c r="K6" s="4" t="s">
        <v>48</v>
      </c>
      <c r="L6" s="4" t="s">
        <v>49</v>
      </c>
    </row>
    <row r="7" spans="2:12" s="35" customFormat="1" ht="25.5" x14ac:dyDescent="0.25">
      <c r="B7" s="14">
        <v>8</v>
      </c>
      <c r="C7" s="14"/>
      <c r="D7" s="14"/>
      <c r="E7" s="14"/>
      <c r="F7" s="14" t="s">
        <v>149</v>
      </c>
      <c r="G7" s="41">
        <v>0</v>
      </c>
      <c r="H7" s="40">
        <v>0</v>
      </c>
      <c r="I7" s="40">
        <v>0</v>
      </c>
      <c r="J7" s="41">
        <f>J8</f>
        <v>0</v>
      </c>
      <c r="K7" s="41">
        <v>0</v>
      </c>
      <c r="L7" s="41">
        <v>0</v>
      </c>
    </row>
    <row r="8" spans="2:12" ht="25.5" x14ac:dyDescent="0.25">
      <c r="B8" s="14"/>
      <c r="C8" s="16">
        <v>81</v>
      </c>
      <c r="D8" s="16"/>
      <c r="E8" s="16"/>
      <c r="F8" s="16" t="s">
        <v>152</v>
      </c>
      <c r="G8" s="13">
        <v>0</v>
      </c>
      <c r="H8" s="12">
        <v>0</v>
      </c>
      <c r="I8" s="12">
        <v>0</v>
      </c>
      <c r="J8" s="13">
        <f>J9</f>
        <v>0</v>
      </c>
      <c r="K8" s="13">
        <v>0</v>
      </c>
      <c r="L8" s="13">
        <v>0</v>
      </c>
    </row>
    <row r="9" spans="2:12" ht="25.5" x14ac:dyDescent="0.25">
      <c r="B9" s="30"/>
      <c r="C9" s="30"/>
      <c r="D9" s="30">
        <v>818</v>
      </c>
      <c r="E9" s="30"/>
      <c r="F9" s="36" t="s">
        <v>47</v>
      </c>
      <c r="G9" s="13">
        <v>0</v>
      </c>
      <c r="H9" s="12">
        <v>0</v>
      </c>
      <c r="I9" s="12">
        <v>0</v>
      </c>
      <c r="J9" s="13">
        <f>J10</f>
        <v>0</v>
      </c>
      <c r="K9" s="13">
        <v>0</v>
      </c>
      <c r="L9" s="13">
        <v>0</v>
      </c>
    </row>
    <row r="10" spans="2:12" ht="25.5" x14ac:dyDescent="0.25">
      <c r="B10" s="30"/>
      <c r="C10" s="30"/>
      <c r="D10" s="30"/>
      <c r="E10" s="30">
        <v>8183</v>
      </c>
      <c r="F10" s="36" t="s">
        <v>54</v>
      </c>
      <c r="G10" s="13">
        <v>0</v>
      </c>
      <c r="H10" s="12">
        <v>0</v>
      </c>
      <c r="I10" s="12">
        <v>0</v>
      </c>
      <c r="J10" s="13">
        <v>0</v>
      </c>
      <c r="K10" s="13">
        <v>0</v>
      </c>
      <c r="L10" s="13">
        <v>0</v>
      </c>
    </row>
    <row r="11" spans="2:12" s="35" customFormat="1" ht="25.5" x14ac:dyDescent="0.25">
      <c r="B11" s="37">
        <v>5</v>
      </c>
      <c r="C11" s="37"/>
      <c r="D11" s="37"/>
      <c r="E11" s="37"/>
      <c r="F11" s="38" t="s">
        <v>150</v>
      </c>
      <c r="G11" s="41">
        <v>0</v>
      </c>
      <c r="H11" s="40">
        <v>0</v>
      </c>
      <c r="I11" s="40">
        <v>0</v>
      </c>
      <c r="J11" s="41">
        <f>J12</f>
        <v>0</v>
      </c>
      <c r="K11" s="41">
        <v>0</v>
      </c>
      <c r="L11" s="41">
        <v>0</v>
      </c>
    </row>
    <row r="12" spans="2:12" ht="25.5" x14ac:dyDescent="0.25">
      <c r="B12" s="16"/>
      <c r="C12" s="16">
        <v>51</v>
      </c>
      <c r="D12" s="16"/>
      <c r="E12" s="16"/>
      <c r="F12" s="39" t="s">
        <v>99</v>
      </c>
      <c r="G12" s="13">
        <v>0</v>
      </c>
      <c r="H12" s="12">
        <v>0</v>
      </c>
      <c r="I12" s="43">
        <v>0</v>
      </c>
      <c r="J12" s="52">
        <f>J13</f>
        <v>0</v>
      </c>
      <c r="K12" s="13">
        <v>0</v>
      </c>
      <c r="L12" s="13">
        <v>0</v>
      </c>
    </row>
    <row r="13" spans="2:12" ht="25.5" x14ac:dyDescent="0.25">
      <c r="B13" s="16"/>
      <c r="C13" s="16"/>
      <c r="D13" s="16">
        <v>518</v>
      </c>
      <c r="E13" s="36"/>
      <c r="F13" s="36" t="s">
        <v>100</v>
      </c>
      <c r="G13" s="13">
        <v>0</v>
      </c>
      <c r="H13" s="12">
        <v>0</v>
      </c>
      <c r="I13" s="43">
        <v>0</v>
      </c>
      <c r="J13" s="52">
        <f>J14</f>
        <v>0</v>
      </c>
      <c r="K13" s="13">
        <v>0</v>
      </c>
      <c r="L13" s="13">
        <v>0</v>
      </c>
    </row>
    <row r="14" spans="2:12" x14ac:dyDescent="0.25">
      <c r="B14" s="16"/>
      <c r="C14" s="16"/>
      <c r="D14" s="16"/>
      <c r="E14" s="36">
        <v>5183</v>
      </c>
      <c r="F14" s="36" t="s">
        <v>155</v>
      </c>
      <c r="G14" s="13">
        <v>0</v>
      </c>
      <c r="H14" s="12">
        <v>0</v>
      </c>
      <c r="I14" s="43">
        <v>0</v>
      </c>
      <c r="J14" s="52">
        <v>0</v>
      </c>
      <c r="K14" s="13">
        <v>0</v>
      </c>
      <c r="L14" s="13">
        <v>0</v>
      </c>
    </row>
  </sheetData>
  <mergeCells count="4">
    <mergeCell ref="B2:L2"/>
    <mergeCell ref="B3:L3"/>
    <mergeCell ref="B5:F5"/>
    <mergeCell ref="B6:F6"/>
  </mergeCells>
  <pageMargins left="0.7" right="0.7" top="0.75" bottom="0.75" header="0.3" footer="0.3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4152-10B9-4A19-9B66-F696A89FC7A8}">
  <sheetPr>
    <pageSetUpPr fitToPage="1"/>
  </sheetPr>
  <dimension ref="B1:H11"/>
  <sheetViews>
    <sheetView topLeftCell="C1" workbookViewId="0">
      <selection activeCell="B2" sqref="B2:H11"/>
    </sheetView>
  </sheetViews>
  <sheetFormatPr defaultRowHeight="15" x14ac:dyDescent="0.25"/>
  <cols>
    <col min="1" max="1" width="9.140625" style="3"/>
    <col min="2" max="2" width="27" style="3" bestFit="1" customWidth="1"/>
    <col min="3" max="3" width="24.28515625" style="3" bestFit="1" customWidth="1"/>
    <col min="4" max="4" width="17" style="3" bestFit="1" customWidth="1"/>
    <col min="5" max="5" width="19.42578125" style="3" bestFit="1" customWidth="1"/>
    <col min="6" max="6" width="24.28515625" style="3" bestFit="1" customWidth="1"/>
    <col min="7" max="8" width="9.42578125" style="3" bestFit="1" customWidth="1"/>
    <col min="9" max="16384" width="9.140625" style="3"/>
  </cols>
  <sheetData>
    <row r="1" spans="2:8" ht="18" x14ac:dyDescent="0.25">
      <c r="B1" s="1"/>
      <c r="C1" s="1"/>
      <c r="D1" s="1"/>
      <c r="E1" s="1"/>
      <c r="F1" s="2"/>
      <c r="G1" s="2"/>
      <c r="H1" s="2"/>
    </row>
    <row r="2" spans="2:8" ht="15.75" customHeight="1" x14ac:dyDescent="0.25">
      <c r="B2" s="124" t="s">
        <v>113</v>
      </c>
      <c r="C2" s="124"/>
      <c r="D2" s="124"/>
      <c r="E2" s="124"/>
      <c r="F2" s="124"/>
      <c r="G2" s="124"/>
      <c r="H2" s="124"/>
    </row>
    <row r="3" spans="2:8" ht="18" x14ac:dyDescent="0.25">
      <c r="B3" s="62"/>
      <c r="C3" s="62"/>
      <c r="D3" s="62"/>
      <c r="E3" s="62"/>
      <c r="F3" s="63"/>
      <c r="G3" s="63"/>
      <c r="H3" s="63"/>
    </row>
    <row r="4" spans="2:8" ht="25.5" x14ac:dyDescent="0.25">
      <c r="B4" s="5" t="s">
        <v>108</v>
      </c>
      <c r="C4" s="5" t="s">
        <v>228</v>
      </c>
      <c r="D4" s="5" t="s">
        <v>208</v>
      </c>
      <c r="E4" s="5" t="s">
        <v>209</v>
      </c>
      <c r="F4" s="5" t="s">
        <v>229</v>
      </c>
      <c r="G4" s="5" t="s">
        <v>114</v>
      </c>
      <c r="H4" s="5" t="s">
        <v>109</v>
      </c>
    </row>
    <row r="5" spans="2:8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 t="s">
        <v>48</v>
      </c>
      <c r="H5" s="5" t="s">
        <v>49</v>
      </c>
    </row>
    <row r="6" spans="2:8" x14ac:dyDescent="0.25">
      <c r="B6" s="14" t="s">
        <v>115</v>
      </c>
      <c r="C6" s="53">
        <f t="shared" ref="C6:F7" si="0">C7</f>
        <v>0</v>
      </c>
      <c r="D6" s="53">
        <f t="shared" si="0"/>
        <v>0</v>
      </c>
      <c r="E6" s="53">
        <f t="shared" si="0"/>
        <v>0</v>
      </c>
      <c r="F6" s="53">
        <f t="shared" si="0"/>
        <v>0</v>
      </c>
      <c r="G6" s="53">
        <v>0</v>
      </c>
      <c r="H6" s="53">
        <v>0</v>
      </c>
    </row>
    <row r="7" spans="2:8" x14ac:dyDescent="0.25">
      <c r="B7" s="14" t="s">
        <v>118</v>
      </c>
      <c r="C7" s="53">
        <f t="shared" si="0"/>
        <v>0</v>
      </c>
      <c r="D7" s="53">
        <f t="shared" si="0"/>
        <v>0</v>
      </c>
      <c r="E7" s="53">
        <f t="shared" si="0"/>
        <v>0</v>
      </c>
      <c r="F7" s="53">
        <f t="shared" si="0"/>
        <v>0</v>
      </c>
      <c r="G7" s="53">
        <v>0</v>
      </c>
      <c r="H7" s="53">
        <v>0</v>
      </c>
    </row>
    <row r="8" spans="2:8" s="78" customFormat="1" x14ac:dyDescent="0.25">
      <c r="B8" s="77" t="s">
        <v>119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2:8" ht="15.75" customHeight="1" x14ac:dyDescent="0.25">
      <c r="B9" s="14" t="s">
        <v>120</v>
      </c>
      <c r="C9" s="53">
        <f t="shared" ref="C9:F10" si="1">C10</f>
        <v>0</v>
      </c>
      <c r="D9" s="53">
        <f t="shared" si="1"/>
        <v>0</v>
      </c>
      <c r="E9" s="53">
        <f t="shared" si="1"/>
        <v>0</v>
      </c>
      <c r="F9" s="53">
        <f t="shared" si="1"/>
        <v>0</v>
      </c>
      <c r="G9" s="53">
        <v>0</v>
      </c>
      <c r="H9" s="53">
        <v>0</v>
      </c>
    </row>
    <row r="10" spans="2:8" x14ac:dyDescent="0.25">
      <c r="B10" s="14" t="s">
        <v>118</v>
      </c>
      <c r="C10" s="53">
        <f t="shared" si="1"/>
        <v>0</v>
      </c>
      <c r="D10" s="53">
        <f t="shared" si="1"/>
        <v>0</v>
      </c>
      <c r="E10" s="53">
        <f t="shared" si="1"/>
        <v>0</v>
      </c>
      <c r="F10" s="53">
        <f t="shared" si="1"/>
        <v>0</v>
      </c>
      <c r="G10" s="53">
        <v>0</v>
      </c>
      <c r="H10" s="53">
        <v>0</v>
      </c>
    </row>
    <row r="11" spans="2:8" s="78" customFormat="1" x14ac:dyDescent="0.25">
      <c r="B11" s="79" t="s">
        <v>119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</row>
  </sheetData>
  <mergeCells count="1">
    <mergeCell ref="B2:H2"/>
  </mergeCells>
  <pageMargins left="0.7" right="0.7" top="0.75" bottom="0.75" header="0.3" footer="0.3"/>
  <pageSetup paperSize="9" scale="9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1CD8-F47D-4446-A9F4-CB5E62B8F811}">
  <sheetPr>
    <pageSetUpPr fitToPage="1"/>
  </sheetPr>
  <dimension ref="B1:K309"/>
  <sheetViews>
    <sheetView tabSelected="1" zoomScaleNormal="100" workbookViewId="0">
      <selection activeCell="E18" sqref="E18"/>
    </sheetView>
  </sheetViews>
  <sheetFormatPr defaultRowHeight="15" x14ac:dyDescent="0.25"/>
  <cols>
    <col min="1" max="1" width="9.140625" style="3"/>
    <col min="2" max="2" width="5.140625" style="3" bestFit="1" customWidth="1"/>
    <col min="3" max="3" width="4.28515625" style="3" customWidth="1"/>
    <col min="4" max="4" width="4.140625" style="3" customWidth="1"/>
    <col min="5" max="5" width="37.42578125" style="10" customWidth="1"/>
    <col min="6" max="6" width="17" style="3" bestFit="1" customWidth="1"/>
    <col min="7" max="7" width="19.42578125" style="3" bestFit="1" customWidth="1"/>
    <col min="8" max="8" width="13.42578125" style="42" bestFit="1" customWidth="1"/>
    <col min="9" max="9" width="10.85546875" style="42" bestFit="1" customWidth="1"/>
    <col min="10" max="16384" width="9.140625" style="3"/>
  </cols>
  <sheetData>
    <row r="1" spans="2:11" ht="18" x14ac:dyDescent="0.25">
      <c r="B1" s="1"/>
      <c r="C1" s="1"/>
      <c r="D1" s="1"/>
      <c r="E1" s="1"/>
      <c r="F1" s="1"/>
      <c r="G1" s="1"/>
      <c r="H1" s="45"/>
      <c r="I1" s="46"/>
    </row>
    <row r="2" spans="2:11" ht="15.75" x14ac:dyDescent="0.25">
      <c r="B2" s="124" t="s">
        <v>106</v>
      </c>
      <c r="C2" s="131"/>
      <c r="D2" s="131"/>
      <c r="E2" s="131"/>
      <c r="F2" s="131"/>
      <c r="G2" s="131"/>
      <c r="H2" s="131"/>
      <c r="I2" s="131"/>
    </row>
    <row r="3" spans="2:11" ht="18" x14ac:dyDescent="0.25">
      <c r="B3" s="62"/>
      <c r="C3" s="62"/>
      <c r="D3" s="62"/>
      <c r="E3" s="62"/>
      <c r="F3" s="62"/>
      <c r="G3" s="62"/>
      <c r="H3" s="68"/>
      <c r="I3" s="69"/>
    </row>
    <row r="4" spans="2:11" ht="15.75" x14ac:dyDescent="0.25">
      <c r="B4" s="132" t="s">
        <v>107</v>
      </c>
      <c r="C4" s="132"/>
      <c r="D4" s="132"/>
      <c r="E4" s="132"/>
      <c r="F4" s="132"/>
      <c r="G4" s="132"/>
      <c r="H4" s="132"/>
      <c r="I4" s="132"/>
    </row>
    <row r="5" spans="2:11" ht="18" x14ac:dyDescent="0.25">
      <c r="B5" s="62"/>
      <c r="C5" s="62"/>
      <c r="D5" s="62"/>
      <c r="E5" s="62"/>
      <c r="F5" s="62"/>
      <c r="G5" s="62"/>
      <c r="H5" s="68"/>
      <c r="I5" s="69"/>
    </row>
    <row r="6" spans="2:11" ht="38.25" x14ac:dyDescent="0.25">
      <c r="B6" s="126" t="s">
        <v>108</v>
      </c>
      <c r="C6" s="127"/>
      <c r="D6" s="127"/>
      <c r="E6" s="128"/>
      <c r="F6" s="5" t="s">
        <v>208</v>
      </c>
      <c r="G6" s="5" t="s">
        <v>209</v>
      </c>
      <c r="H6" s="47" t="s">
        <v>231</v>
      </c>
      <c r="I6" s="47" t="s">
        <v>109</v>
      </c>
    </row>
    <row r="7" spans="2:11" s="7" customFormat="1" ht="11.25" x14ac:dyDescent="0.2">
      <c r="B7" s="134">
        <v>1</v>
      </c>
      <c r="C7" s="135"/>
      <c r="D7" s="135"/>
      <c r="E7" s="136"/>
      <c r="F7" s="6">
        <v>2</v>
      </c>
      <c r="G7" s="6">
        <v>3</v>
      </c>
      <c r="H7" s="48">
        <v>4</v>
      </c>
      <c r="I7" s="48" t="s">
        <v>110</v>
      </c>
    </row>
    <row r="8" spans="2:11" s="81" customFormat="1" x14ac:dyDescent="0.2">
      <c r="B8" s="130">
        <v>34024</v>
      </c>
      <c r="C8" s="130"/>
      <c r="D8" s="130"/>
      <c r="E8" s="80" t="s">
        <v>111</v>
      </c>
      <c r="F8" s="40">
        <f>F9</f>
        <v>97661468</v>
      </c>
      <c r="G8" s="40">
        <f>G9</f>
        <v>104175755</v>
      </c>
      <c r="H8" s="41">
        <f>H9</f>
        <v>104944357.83000001</v>
      </c>
      <c r="I8" s="41">
        <f>(H8/G8)*100</f>
        <v>100.73779434571894</v>
      </c>
    </row>
    <row r="9" spans="2:11" s="81" customFormat="1" x14ac:dyDescent="0.2">
      <c r="B9" s="130">
        <v>36</v>
      </c>
      <c r="C9" s="130"/>
      <c r="D9" s="130"/>
      <c r="E9" s="80" t="s">
        <v>202</v>
      </c>
      <c r="F9" s="40">
        <f>F10+F56</f>
        <v>97661468</v>
      </c>
      <c r="G9" s="40">
        <f>G10+G56</f>
        <v>104175755</v>
      </c>
      <c r="H9" s="41">
        <f>H10+H56</f>
        <v>104944357.83000001</v>
      </c>
      <c r="I9" s="41">
        <f t="shared" ref="I9:I63" si="0">(H9/G9)*100</f>
        <v>100.73779434571894</v>
      </c>
    </row>
    <row r="10" spans="2:11" s="81" customFormat="1" ht="25.5" x14ac:dyDescent="0.2">
      <c r="B10" s="130">
        <v>3602</v>
      </c>
      <c r="C10" s="130"/>
      <c r="D10" s="130"/>
      <c r="E10" s="80" t="s">
        <v>151</v>
      </c>
      <c r="F10" s="40">
        <f>SUM(F11+F19+F48)</f>
        <v>6785000</v>
      </c>
      <c r="G10" s="40">
        <f>SUM(G11+G19+G48)</f>
        <v>6004254</v>
      </c>
      <c r="H10" s="41">
        <f>SUM(H11+H19+H48)</f>
        <v>3300563.39</v>
      </c>
      <c r="I10" s="41">
        <f t="shared" si="0"/>
        <v>54.97041580852509</v>
      </c>
      <c r="K10" s="91"/>
    </row>
    <row r="11" spans="2:11" s="81" customFormat="1" ht="25.5" x14ac:dyDescent="0.2">
      <c r="B11" s="130" t="s">
        <v>199</v>
      </c>
      <c r="C11" s="130"/>
      <c r="D11" s="130"/>
      <c r="E11" s="80" t="s">
        <v>191</v>
      </c>
      <c r="F11" s="40">
        <f>F12</f>
        <v>2500000</v>
      </c>
      <c r="G11" s="40">
        <f>G12</f>
        <v>2400000</v>
      </c>
      <c r="H11" s="41">
        <f>H12</f>
        <v>2382571.54</v>
      </c>
      <c r="I11" s="41">
        <f t="shared" si="0"/>
        <v>99.273814166666668</v>
      </c>
    </row>
    <row r="12" spans="2:11" s="81" customFormat="1" x14ac:dyDescent="0.2">
      <c r="B12" s="133">
        <v>11</v>
      </c>
      <c r="C12" s="133"/>
      <c r="D12" s="133"/>
      <c r="E12" s="82" t="s">
        <v>39</v>
      </c>
      <c r="F12" s="83">
        <f>F13+F16</f>
        <v>2500000</v>
      </c>
      <c r="G12" s="83">
        <f>G13+G16</f>
        <v>2400000</v>
      </c>
      <c r="H12" s="84">
        <f>H13+H16</f>
        <v>2382571.54</v>
      </c>
      <c r="I12" s="41">
        <f t="shared" si="0"/>
        <v>99.273814166666668</v>
      </c>
    </row>
    <row r="13" spans="2:11" s="81" customFormat="1" ht="25.5" x14ac:dyDescent="0.2">
      <c r="B13" s="129">
        <v>42</v>
      </c>
      <c r="C13" s="129"/>
      <c r="D13" s="129"/>
      <c r="E13" s="9" t="s">
        <v>31</v>
      </c>
      <c r="F13" s="11">
        <f t="shared" ref="F13:H13" si="1">SUM(F14)</f>
        <v>2500000</v>
      </c>
      <c r="G13" s="11">
        <f t="shared" si="1"/>
        <v>1900000</v>
      </c>
      <c r="H13" s="50">
        <f t="shared" si="1"/>
        <v>1882571.54</v>
      </c>
      <c r="I13" s="13">
        <f t="shared" si="0"/>
        <v>99.082712631578957</v>
      </c>
    </row>
    <row r="14" spans="2:11" s="81" customFormat="1" x14ac:dyDescent="0.2">
      <c r="B14" s="129">
        <v>422</v>
      </c>
      <c r="C14" s="129"/>
      <c r="D14" s="129"/>
      <c r="E14" s="9" t="s">
        <v>8</v>
      </c>
      <c r="F14" s="11">
        <f>SUM(F15:F15)</f>
        <v>2500000</v>
      </c>
      <c r="G14" s="11">
        <f>SUM(G15:G15)</f>
        <v>1900000</v>
      </c>
      <c r="H14" s="50">
        <f>SUM(H15:H15)</f>
        <v>1882571.54</v>
      </c>
      <c r="I14" s="13">
        <f t="shared" si="0"/>
        <v>99.082712631578957</v>
      </c>
    </row>
    <row r="15" spans="2:11" s="81" customFormat="1" x14ac:dyDescent="0.2">
      <c r="B15" s="129">
        <v>4224</v>
      </c>
      <c r="C15" s="129"/>
      <c r="D15" s="129"/>
      <c r="E15" s="9" t="s">
        <v>94</v>
      </c>
      <c r="F15" s="11">
        <v>2500000</v>
      </c>
      <c r="G15" s="11">
        <v>1900000</v>
      </c>
      <c r="H15" s="50">
        <v>1882571.54</v>
      </c>
      <c r="I15" s="13">
        <f t="shared" si="0"/>
        <v>99.082712631578957</v>
      </c>
    </row>
    <row r="16" spans="2:11" s="81" customFormat="1" ht="25.5" x14ac:dyDescent="0.2">
      <c r="B16" s="129">
        <v>45</v>
      </c>
      <c r="C16" s="129"/>
      <c r="D16" s="129"/>
      <c r="E16" s="8" t="s">
        <v>31</v>
      </c>
      <c r="F16" s="11">
        <f t="shared" ref="F16:H17" si="2">SUM(F17)</f>
        <v>0</v>
      </c>
      <c r="G16" s="11">
        <f t="shared" si="2"/>
        <v>500000</v>
      </c>
      <c r="H16" s="50">
        <f t="shared" si="2"/>
        <v>500000</v>
      </c>
      <c r="I16" s="13">
        <f t="shared" ref="I16:I18" si="3">(H16/G16)*100</f>
        <v>100</v>
      </c>
    </row>
    <row r="17" spans="2:9" s="81" customFormat="1" ht="25.5" x14ac:dyDescent="0.2">
      <c r="B17" s="129">
        <v>451</v>
      </c>
      <c r="C17" s="129"/>
      <c r="D17" s="129"/>
      <c r="E17" s="8" t="s">
        <v>11</v>
      </c>
      <c r="F17" s="11">
        <f t="shared" si="2"/>
        <v>0</v>
      </c>
      <c r="G17" s="11">
        <f t="shared" si="2"/>
        <v>500000</v>
      </c>
      <c r="H17" s="50">
        <f t="shared" si="2"/>
        <v>500000</v>
      </c>
      <c r="I17" s="13">
        <f t="shared" si="3"/>
        <v>100</v>
      </c>
    </row>
    <row r="18" spans="2:9" s="81" customFormat="1" ht="25.5" x14ac:dyDescent="0.2">
      <c r="B18" s="129">
        <v>4511</v>
      </c>
      <c r="C18" s="129"/>
      <c r="D18" s="129"/>
      <c r="E18" s="8" t="s">
        <v>11</v>
      </c>
      <c r="F18" s="11">
        <v>0</v>
      </c>
      <c r="G18" s="11">
        <v>500000</v>
      </c>
      <c r="H18" s="13">
        <v>500000</v>
      </c>
      <c r="I18" s="13">
        <f t="shared" si="3"/>
        <v>100</v>
      </c>
    </row>
    <row r="19" spans="2:9" s="81" customFormat="1" ht="51" x14ac:dyDescent="0.2">
      <c r="B19" s="130" t="s">
        <v>200</v>
      </c>
      <c r="C19" s="130"/>
      <c r="D19" s="130"/>
      <c r="E19" s="80" t="s">
        <v>205</v>
      </c>
      <c r="F19" s="83">
        <f>F34+F20</f>
        <v>18750</v>
      </c>
      <c r="G19" s="83">
        <f t="shared" ref="G19:H19" si="4">G34+G20</f>
        <v>18750</v>
      </c>
      <c r="H19" s="84">
        <f t="shared" si="4"/>
        <v>0</v>
      </c>
      <c r="I19" s="41">
        <f t="shared" si="0"/>
        <v>0</v>
      </c>
    </row>
    <row r="20" spans="2:9" s="81" customFormat="1" x14ac:dyDescent="0.2">
      <c r="B20" s="130">
        <v>31</v>
      </c>
      <c r="C20" s="130"/>
      <c r="D20" s="130"/>
      <c r="E20" s="82" t="s">
        <v>37</v>
      </c>
      <c r="F20" s="83">
        <f>F24+F31+F21</f>
        <v>0</v>
      </c>
      <c r="G20" s="83">
        <f>G24+G31+G21</f>
        <v>0</v>
      </c>
      <c r="H20" s="84">
        <f>H24+H31+H21</f>
        <v>0</v>
      </c>
      <c r="I20" s="41">
        <v>0</v>
      </c>
    </row>
    <row r="21" spans="2:9" s="81" customFormat="1" x14ac:dyDescent="0.2">
      <c r="B21" s="129">
        <v>31</v>
      </c>
      <c r="C21" s="129"/>
      <c r="D21" s="129"/>
      <c r="E21" s="8" t="s">
        <v>0</v>
      </c>
      <c r="F21" s="11">
        <f t="shared" ref="F21:H22" si="5">F22</f>
        <v>0</v>
      </c>
      <c r="G21" s="11">
        <f t="shared" si="5"/>
        <v>0</v>
      </c>
      <c r="H21" s="50">
        <f t="shared" si="5"/>
        <v>0</v>
      </c>
      <c r="I21" s="13">
        <v>0</v>
      </c>
    </row>
    <row r="22" spans="2:9" s="81" customFormat="1" x14ac:dyDescent="0.2">
      <c r="B22" s="129">
        <v>311</v>
      </c>
      <c r="C22" s="129"/>
      <c r="D22" s="129"/>
      <c r="E22" s="8" t="s">
        <v>40</v>
      </c>
      <c r="F22" s="11">
        <f t="shared" si="5"/>
        <v>0</v>
      </c>
      <c r="G22" s="11">
        <f t="shared" si="5"/>
        <v>0</v>
      </c>
      <c r="H22" s="50">
        <f t="shared" si="5"/>
        <v>0</v>
      </c>
      <c r="I22" s="13">
        <v>0</v>
      </c>
    </row>
    <row r="23" spans="2:9" s="81" customFormat="1" x14ac:dyDescent="0.2">
      <c r="B23" s="129">
        <v>3111</v>
      </c>
      <c r="C23" s="129"/>
      <c r="D23" s="129"/>
      <c r="E23" s="8" t="s">
        <v>65</v>
      </c>
      <c r="F23" s="11">
        <v>0</v>
      </c>
      <c r="G23" s="11">
        <v>0</v>
      </c>
      <c r="H23" s="50">
        <v>0</v>
      </c>
      <c r="I23" s="13">
        <v>0</v>
      </c>
    </row>
    <row r="24" spans="2:9" s="81" customFormat="1" x14ac:dyDescent="0.2">
      <c r="B24" s="129">
        <v>32</v>
      </c>
      <c r="C24" s="129"/>
      <c r="D24" s="129"/>
      <c r="E24" s="9" t="s">
        <v>2</v>
      </c>
      <c r="F24" s="11">
        <f>SUM(F25+F29)</f>
        <v>0</v>
      </c>
      <c r="G24" s="11">
        <f>SUM(G25+G29)</f>
        <v>0</v>
      </c>
      <c r="H24" s="50">
        <f>SUM(H25+H29)</f>
        <v>0</v>
      </c>
      <c r="I24" s="13">
        <v>0</v>
      </c>
    </row>
    <row r="25" spans="2:9" s="81" customFormat="1" x14ac:dyDescent="0.2">
      <c r="B25" s="129">
        <v>323</v>
      </c>
      <c r="C25" s="129"/>
      <c r="D25" s="129"/>
      <c r="E25" s="9" t="s">
        <v>5</v>
      </c>
      <c r="F25" s="11">
        <f>SUM(F26:F28)</f>
        <v>0</v>
      </c>
      <c r="G25" s="11">
        <f>SUM(G26:G28)</f>
        <v>0</v>
      </c>
      <c r="H25" s="50">
        <f>SUM(H26:H28)</f>
        <v>0</v>
      </c>
      <c r="I25" s="13">
        <v>0</v>
      </c>
    </row>
    <row r="26" spans="2:9" s="81" customFormat="1" x14ac:dyDescent="0.2">
      <c r="B26" s="129">
        <v>3233</v>
      </c>
      <c r="C26" s="129"/>
      <c r="D26" s="129"/>
      <c r="E26" s="8" t="s">
        <v>86</v>
      </c>
      <c r="F26" s="11">
        <v>0</v>
      </c>
      <c r="G26" s="11">
        <v>0</v>
      </c>
      <c r="H26" s="13">
        <v>0</v>
      </c>
      <c r="I26" s="13">
        <v>0</v>
      </c>
    </row>
    <row r="27" spans="2:9" s="81" customFormat="1" x14ac:dyDescent="0.2">
      <c r="B27" s="129">
        <v>3237</v>
      </c>
      <c r="C27" s="129"/>
      <c r="D27" s="129"/>
      <c r="E27" s="8" t="s">
        <v>64</v>
      </c>
      <c r="F27" s="11">
        <v>0</v>
      </c>
      <c r="G27" s="11">
        <v>0</v>
      </c>
      <c r="H27" s="13">
        <v>0</v>
      </c>
      <c r="I27" s="13">
        <v>0</v>
      </c>
    </row>
    <row r="28" spans="2:9" s="81" customFormat="1" x14ac:dyDescent="0.2">
      <c r="B28" s="129">
        <v>3239</v>
      </c>
      <c r="C28" s="129"/>
      <c r="D28" s="129"/>
      <c r="E28" s="8" t="s">
        <v>73</v>
      </c>
      <c r="F28" s="11">
        <v>0</v>
      </c>
      <c r="G28" s="11">
        <v>0</v>
      </c>
      <c r="H28" s="50">
        <v>0</v>
      </c>
      <c r="I28" s="13">
        <v>0</v>
      </c>
    </row>
    <row r="29" spans="2:9" s="81" customFormat="1" x14ac:dyDescent="0.2">
      <c r="B29" s="129">
        <v>329</v>
      </c>
      <c r="C29" s="129"/>
      <c r="D29" s="129"/>
      <c r="E29" s="8" t="s">
        <v>6</v>
      </c>
      <c r="F29" s="11">
        <f>SUM(F30)</f>
        <v>0</v>
      </c>
      <c r="G29" s="11">
        <f>SUM(G30)</f>
        <v>0</v>
      </c>
      <c r="H29" s="50">
        <f>SUM(H30)</f>
        <v>0</v>
      </c>
      <c r="I29" s="13">
        <v>0</v>
      </c>
    </row>
    <row r="30" spans="2:9" s="81" customFormat="1" x14ac:dyDescent="0.2">
      <c r="B30" s="129">
        <v>3292</v>
      </c>
      <c r="C30" s="129"/>
      <c r="D30" s="129"/>
      <c r="E30" s="8" t="s">
        <v>88</v>
      </c>
      <c r="F30" s="11">
        <v>0</v>
      </c>
      <c r="G30" s="11">
        <v>0</v>
      </c>
      <c r="H30" s="13">
        <v>0</v>
      </c>
      <c r="I30" s="13">
        <v>0</v>
      </c>
    </row>
    <row r="31" spans="2:9" s="81" customFormat="1" ht="25.5" x14ac:dyDescent="0.2">
      <c r="B31" s="129">
        <v>45</v>
      </c>
      <c r="C31" s="129"/>
      <c r="D31" s="129"/>
      <c r="E31" s="8" t="s">
        <v>31</v>
      </c>
      <c r="F31" s="11">
        <f t="shared" ref="F31:H32" si="6">SUM(F32)</f>
        <v>0</v>
      </c>
      <c r="G31" s="11">
        <f t="shared" si="6"/>
        <v>0</v>
      </c>
      <c r="H31" s="50">
        <f t="shared" si="6"/>
        <v>0</v>
      </c>
      <c r="I31" s="13">
        <v>0</v>
      </c>
    </row>
    <row r="32" spans="2:9" s="81" customFormat="1" ht="25.5" x14ac:dyDescent="0.2">
      <c r="B32" s="129">
        <v>451</v>
      </c>
      <c r="C32" s="129"/>
      <c r="D32" s="129"/>
      <c r="E32" s="8" t="s">
        <v>11</v>
      </c>
      <c r="F32" s="11">
        <f t="shared" si="6"/>
        <v>0</v>
      </c>
      <c r="G32" s="11">
        <f t="shared" si="6"/>
        <v>0</v>
      </c>
      <c r="H32" s="50">
        <f t="shared" si="6"/>
        <v>0</v>
      </c>
      <c r="I32" s="13">
        <v>0</v>
      </c>
    </row>
    <row r="33" spans="2:9" s="81" customFormat="1" ht="25.5" x14ac:dyDescent="0.2">
      <c r="B33" s="129">
        <v>4511</v>
      </c>
      <c r="C33" s="129"/>
      <c r="D33" s="129"/>
      <c r="E33" s="8" t="s">
        <v>11</v>
      </c>
      <c r="F33" s="11">
        <v>0</v>
      </c>
      <c r="G33" s="11">
        <v>0</v>
      </c>
      <c r="H33" s="13">
        <v>0</v>
      </c>
      <c r="I33" s="13">
        <v>0</v>
      </c>
    </row>
    <row r="34" spans="2:9" s="81" customFormat="1" x14ac:dyDescent="0.2">
      <c r="B34" s="130">
        <v>52</v>
      </c>
      <c r="C34" s="130"/>
      <c r="D34" s="130"/>
      <c r="E34" s="80" t="s">
        <v>192</v>
      </c>
      <c r="F34" s="83">
        <f>F38+F45+F35</f>
        <v>18750</v>
      </c>
      <c r="G34" s="83">
        <f t="shared" ref="G34:H34" si="7">G38+G45+G35</f>
        <v>18750</v>
      </c>
      <c r="H34" s="84">
        <f t="shared" si="7"/>
        <v>0</v>
      </c>
      <c r="I34" s="41">
        <f t="shared" si="0"/>
        <v>0</v>
      </c>
    </row>
    <row r="35" spans="2:9" s="81" customFormat="1" x14ac:dyDescent="0.2">
      <c r="B35" s="129">
        <v>31</v>
      </c>
      <c r="C35" s="129"/>
      <c r="D35" s="129"/>
      <c r="E35" s="8" t="s">
        <v>0</v>
      </c>
      <c r="F35" s="11">
        <f>F36</f>
        <v>0</v>
      </c>
      <c r="G35" s="11">
        <f t="shared" ref="G35:H36" si="8">G36</f>
        <v>0</v>
      </c>
      <c r="H35" s="50">
        <f t="shared" si="8"/>
        <v>0</v>
      </c>
      <c r="I35" s="13">
        <v>0</v>
      </c>
    </row>
    <row r="36" spans="2:9" s="81" customFormat="1" x14ac:dyDescent="0.2">
      <c r="B36" s="129">
        <v>313</v>
      </c>
      <c r="C36" s="129"/>
      <c r="D36" s="129"/>
      <c r="E36" s="8" t="s">
        <v>1</v>
      </c>
      <c r="F36" s="11">
        <f>F37</f>
        <v>0</v>
      </c>
      <c r="G36" s="11">
        <f t="shared" si="8"/>
        <v>0</v>
      </c>
      <c r="H36" s="50">
        <f t="shared" si="8"/>
        <v>0</v>
      </c>
      <c r="I36" s="13">
        <v>0</v>
      </c>
    </row>
    <row r="37" spans="2:9" s="81" customFormat="1" ht="25.5" x14ac:dyDescent="0.2">
      <c r="B37" s="129">
        <v>3132</v>
      </c>
      <c r="C37" s="129"/>
      <c r="D37" s="129"/>
      <c r="E37" s="8" t="s">
        <v>171</v>
      </c>
      <c r="F37" s="11">
        <v>0</v>
      </c>
      <c r="G37" s="11">
        <v>0</v>
      </c>
      <c r="H37" s="50">
        <v>0</v>
      </c>
      <c r="I37" s="41">
        <v>0</v>
      </c>
    </row>
    <row r="38" spans="2:9" s="81" customFormat="1" x14ac:dyDescent="0.2">
      <c r="B38" s="129">
        <v>32</v>
      </c>
      <c r="C38" s="129"/>
      <c r="D38" s="129"/>
      <c r="E38" s="8" t="s">
        <v>2</v>
      </c>
      <c r="F38" s="11">
        <f>F39+F43</f>
        <v>18750</v>
      </c>
      <c r="G38" s="11">
        <f>G39+G43</f>
        <v>18750</v>
      </c>
      <c r="H38" s="50">
        <f>H39+H43</f>
        <v>0</v>
      </c>
      <c r="I38" s="13">
        <f t="shared" si="0"/>
        <v>0</v>
      </c>
    </row>
    <row r="39" spans="2:9" s="81" customFormat="1" x14ac:dyDescent="0.2">
      <c r="B39" s="129">
        <v>323</v>
      </c>
      <c r="C39" s="129"/>
      <c r="D39" s="129"/>
      <c r="E39" s="8" t="s">
        <v>5</v>
      </c>
      <c r="F39" s="11">
        <f>SUM(F40:F42)</f>
        <v>18750</v>
      </c>
      <c r="G39" s="11">
        <f>SUM(G40:G42)</f>
        <v>18750</v>
      </c>
      <c r="H39" s="50">
        <f>SUM(H40:H42)</f>
        <v>0</v>
      </c>
      <c r="I39" s="13">
        <f t="shared" si="0"/>
        <v>0</v>
      </c>
    </row>
    <row r="40" spans="2:9" s="81" customFormat="1" x14ac:dyDescent="0.2">
      <c r="B40" s="129">
        <v>3233</v>
      </c>
      <c r="C40" s="129"/>
      <c r="D40" s="129"/>
      <c r="E40" s="8" t="s">
        <v>86</v>
      </c>
      <c r="F40" s="11">
        <v>0</v>
      </c>
      <c r="G40" s="11">
        <v>0</v>
      </c>
      <c r="H40" s="13">
        <v>0</v>
      </c>
      <c r="I40" s="13">
        <v>0</v>
      </c>
    </row>
    <row r="41" spans="2:9" s="81" customFormat="1" x14ac:dyDescent="0.2">
      <c r="B41" s="129">
        <v>3237</v>
      </c>
      <c r="C41" s="129"/>
      <c r="D41" s="129"/>
      <c r="E41" s="8" t="s">
        <v>64</v>
      </c>
      <c r="F41" s="11">
        <v>0</v>
      </c>
      <c r="G41" s="11">
        <v>0</v>
      </c>
      <c r="H41" s="13">
        <v>0</v>
      </c>
      <c r="I41" s="13">
        <v>0</v>
      </c>
    </row>
    <row r="42" spans="2:9" s="81" customFormat="1" x14ac:dyDescent="0.2">
      <c r="B42" s="129">
        <v>3239</v>
      </c>
      <c r="C42" s="129"/>
      <c r="D42" s="129"/>
      <c r="E42" s="8" t="s">
        <v>73</v>
      </c>
      <c r="F42" s="11">
        <v>18750</v>
      </c>
      <c r="G42" s="11">
        <v>18750</v>
      </c>
      <c r="H42" s="50">
        <v>0</v>
      </c>
      <c r="I42" s="13">
        <f t="shared" si="0"/>
        <v>0</v>
      </c>
    </row>
    <row r="43" spans="2:9" s="81" customFormat="1" x14ac:dyDescent="0.2">
      <c r="B43" s="129">
        <v>329</v>
      </c>
      <c r="C43" s="129"/>
      <c r="D43" s="129"/>
      <c r="E43" s="8" t="s">
        <v>6</v>
      </c>
      <c r="F43" s="11">
        <f>SUM(F44)</f>
        <v>0</v>
      </c>
      <c r="G43" s="11">
        <f>SUM(G44)</f>
        <v>0</v>
      </c>
      <c r="H43" s="50">
        <f>SUM(H44)</f>
        <v>0</v>
      </c>
      <c r="I43" s="13">
        <v>0</v>
      </c>
    </row>
    <row r="44" spans="2:9" s="81" customFormat="1" x14ac:dyDescent="0.2">
      <c r="B44" s="129">
        <v>3292</v>
      </c>
      <c r="C44" s="129"/>
      <c r="D44" s="129"/>
      <c r="E44" s="8" t="s">
        <v>88</v>
      </c>
      <c r="F44" s="11"/>
      <c r="G44" s="11">
        <v>0</v>
      </c>
      <c r="H44" s="13">
        <v>0</v>
      </c>
      <c r="I44" s="13">
        <v>0</v>
      </c>
    </row>
    <row r="45" spans="2:9" s="81" customFormat="1" ht="25.5" x14ac:dyDescent="0.2">
      <c r="B45" s="129">
        <v>45</v>
      </c>
      <c r="C45" s="129"/>
      <c r="D45" s="129"/>
      <c r="E45" s="8" t="s">
        <v>31</v>
      </c>
      <c r="F45" s="11">
        <f t="shared" ref="F45:H46" si="9">SUM(F46)</f>
        <v>0</v>
      </c>
      <c r="G45" s="11">
        <f t="shared" si="9"/>
        <v>0</v>
      </c>
      <c r="H45" s="50">
        <f t="shared" si="9"/>
        <v>0</v>
      </c>
      <c r="I45" s="13">
        <v>0</v>
      </c>
    </row>
    <row r="46" spans="2:9" s="81" customFormat="1" ht="25.5" x14ac:dyDescent="0.2">
      <c r="B46" s="129">
        <v>451</v>
      </c>
      <c r="C46" s="129"/>
      <c r="D46" s="129"/>
      <c r="E46" s="8" t="s">
        <v>11</v>
      </c>
      <c r="F46" s="11">
        <f t="shared" si="9"/>
        <v>0</v>
      </c>
      <c r="G46" s="11">
        <f t="shared" si="9"/>
        <v>0</v>
      </c>
      <c r="H46" s="50">
        <f t="shared" si="9"/>
        <v>0</v>
      </c>
      <c r="I46" s="13">
        <v>0</v>
      </c>
    </row>
    <row r="47" spans="2:9" s="81" customFormat="1" ht="25.5" x14ac:dyDescent="0.2">
      <c r="B47" s="129">
        <v>4511</v>
      </c>
      <c r="C47" s="129"/>
      <c r="D47" s="129"/>
      <c r="E47" s="8" t="s">
        <v>11</v>
      </c>
      <c r="F47" s="11">
        <v>0</v>
      </c>
      <c r="G47" s="11">
        <v>0</v>
      </c>
      <c r="H47" s="13">
        <v>0</v>
      </c>
      <c r="I47" s="13">
        <v>0</v>
      </c>
    </row>
    <row r="48" spans="2:9" s="81" customFormat="1" ht="51" x14ac:dyDescent="0.2">
      <c r="B48" s="130" t="s">
        <v>210</v>
      </c>
      <c r="C48" s="130"/>
      <c r="D48" s="130"/>
      <c r="E48" s="87" t="s">
        <v>211</v>
      </c>
      <c r="F48" s="83">
        <f t="shared" ref="F48:H54" si="10">F49</f>
        <v>4266250</v>
      </c>
      <c r="G48" s="83">
        <f t="shared" si="10"/>
        <v>3585504</v>
      </c>
      <c r="H48" s="84">
        <f t="shared" si="10"/>
        <v>917991.85</v>
      </c>
      <c r="I48" s="41">
        <f t="shared" si="0"/>
        <v>25.602867825555347</v>
      </c>
    </row>
    <row r="49" spans="2:9" s="81" customFormat="1" x14ac:dyDescent="0.2">
      <c r="B49" s="130">
        <v>52</v>
      </c>
      <c r="C49" s="130"/>
      <c r="D49" s="130"/>
      <c r="E49" s="80" t="s">
        <v>212</v>
      </c>
      <c r="F49" s="83">
        <f>F53+F50</f>
        <v>4266250</v>
      </c>
      <c r="G49" s="83">
        <f t="shared" ref="G49:H49" si="11">G53+G50</f>
        <v>3585504</v>
      </c>
      <c r="H49" s="84">
        <f t="shared" si="11"/>
        <v>917991.85</v>
      </c>
      <c r="I49" s="41">
        <f t="shared" si="0"/>
        <v>25.602867825555347</v>
      </c>
    </row>
    <row r="50" spans="2:9" s="81" customFormat="1" x14ac:dyDescent="0.2">
      <c r="B50" s="129">
        <v>32</v>
      </c>
      <c r="C50" s="129"/>
      <c r="D50" s="129"/>
      <c r="E50" s="8" t="s">
        <v>2</v>
      </c>
      <c r="F50" s="11">
        <f>SUM(F51)</f>
        <v>0</v>
      </c>
      <c r="G50" s="11">
        <f t="shared" ref="G50:H51" si="12">SUM(G51)</f>
        <v>0</v>
      </c>
      <c r="H50" s="50">
        <f t="shared" si="12"/>
        <v>153</v>
      </c>
      <c r="I50" s="13">
        <v>0</v>
      </c>
    </row>
    <row r="51" spans="2:9" s="81" customFormat="1" x14ac:dyDescent="0.2">
      <c r="B51" s="129">
        <v>323</v>
      </c>
      <c r="C51" s="129"/>
      <c r="D51" s="129"/>
      <c r="E51" s="8" t="s">
        <v>5</v>
      </c>
      <c r="F51" s="11">
        <f>SUM(F52)</f>
        <v>0</v>
      </c>
      <c r="G51" s="11">
        <f t="shared" si="12"/>
        <v>0</v>
      </c>
      <c r="H51" s="50">
        <f t="shared" si="12"/>
        <v>153</v>
      </c>
      <c r="I51" s="13">
        <v>0</v>
      </c>
    </row>
    <row r="52" spans="2:9" s="81" customFormat="1" x14ac:dyDescent="0.2">
      <c r="B52" s="129">
        <v>3233</v>
      </c>
      <c r="C52" s="129"/>
      <c r="D52" s="129"/>
      <c r="E52" s="8" t="s">
        <v>86</v>
      </c>
      <c r="F52" s="11">
        <v>0</v>
      </c>
      <c r="G52" s="11">
        <v>0</v>
      </c>
      <c r="H52" s="50">
        <v>153</v>
      </c>
      <c r="I52" s="13">
        <v>0</v>
      </c>
    </row>
    <row r="53" spans="2:9" s="81" customFormat="1" ht="25.5" x14ac:dyDescent="0.2">
      <c r="B53" s="129">
        <v>45</v>
      </c>
      <c r="C53" s="129"/>
      <c r="D53" s="129"/>
      <c r="E53" s="8" t="s">
        <v>31</v>
      </c>
      <c r="F53" s="11">
        <f t="shared" si="10"/>
        <v>4266250</v>
      </c>
      <c r="G53" s="11">
        <f t="shared" si="10"/>
        <v>3585504</v>
      </c>
      <c r="H53" s="50">
        <f t="shared" si="10"/>
        <v>917838.85</v>
      </c>
      <c r="I53" s="13">
        <f t="shared" si="0"/>
        <v>25.598600643033727</v>
      </c>
    </row>
    <row r="54" spans="2:9" s="81" customFormat="1" ht="25.5" x14ac:dyDescent="0.2">
      <c r="B54" s="129">
        <v>451</v>
      </c>
      <c r="C54" s="129"/>
      <c r="D54" s="129"/>
      <c r="E54" s="8" t="s">
        <v>11</v>
      </c>
      <c r="F54" s="11">
        <f t="shared" si="10"/>
        <v>4266250</v>
      </c>
      <c r="G54" s="11">
        <f t="shared" si="10"/>
        <v>3585504</v>
      </c>
      <c r="H54" s="50">
        <f t="shared" si="10"/>
        <v>917838.85</v>
      </c>
      <c r="I54" s="13">
        <f t="shared" si="0"/>
        <v>25.598600643033727</v>
      </c>
    </row>
    <row r="55" spans="2:9" s="81" customFormat="1" ht="25.5" x14ac:dyDescent="0.2">
      <c r="B55" s="129">
        <v>4511</v>
      </c>
      <c r="C55" s="129"/>
      <c r="D55" s="129"/>
      <c r="E55" s="8" t="s">
        <v>11</v>
      </c>
      <c r="F55" s="11">
        <v>4266250</v>
      </c>
      <c r="G55" s="11">
        <v>3585504</v>
      </c>
      <c r="H55" s="50">
        <v>917838.85</v>
      </c>
      <c r="I55" s="13">
        <f t="shared" si="0"/>
        <v>25.598600643033727</v>
      </c>
    </row>
    <row r="56" spans="2:9" s="81" customFormat="1" ht="25.5" x14ac:dyDescent="0.2">
      <c r="B56" s="130">
        <v>3605</v>
      </c>
      <c r="C56" s="130"/>
      <c r="D56" s="130"/>
      <c r="E56" s="80" t="s">
        <v>193</v>
      </c>
      <c r="F56" s="83">
        <f>F57+F296</f>
        <v>90876468</v>
      </c>
      <c r="G56" s="83">
        <f>G57+G296</f>
        <v>98171501</v>
      </c>
      <c r="H56" s="84">
        <f>H57+H296</f>
        <v>101643794.44000001</v>
      </c>
      <c r="I56" s="41">
        <f t="shared" si="0"/>
        <v>103.5369668433612</v>
      </c>
    </row>
    <row r="57" spans="2:9" s="81" customFormat="1" ht="25.5" x14ac:dyDescent="0.2">
      <c r="B57" s="130" t="s">
        <v>201</v>
      </c>
      <c r="C57" s="130"/>
      <c r="D57" s="130"/>
      <c r="E57" s="80" t="s">
        <v>204</v>
      </c>
      <c r="F57" s="83">
        <f>F58+F135+F199+F245+F285</f>
        <v>90857018</v>
      </c>
      <c r="G57" s="83">
        <f t="shared" ref="G57:H57" si="13">G58+G135+G199+G245+G285</f>
        <v>96700807</v>
      </c>
      <c r="H57" s="84">
        <f t="shared" si="13"/>
        <v>100192550.44000001</v>
      </c>
      <c r="I57" s="41">
        <f t="shared" si="0"/>
        <v>103.6108731129824</v>
      </c>
    </row>
    <row r="58" spans="2:9" s="81" customFormat="1" x14ac:dyDescent="0.2">
      <c r="B58" s="130">
        <v>31</v>
      </c>
      <c r="C58" s="130"/>
      <c r="D58" s="130"/>
      <c r="E58" s="80" t="s">
        <v>37</v>
      </c>
      <c r="F58" s="83">
        <f>SUM(F59+F66+F97+F102+F105+F110+F113+F128)</f>
        <v>3681228</v>
      </c>
      <c r="G58" s="83">
        <f>SUM(G59+G66+G97+G102+G105+G110+G113+G128)</f>
        <v>5545316</v>
      </c>
      <c r="H58" s="84">
        <f>SUM(H59+H66+H97+H102+H105+H110+H113+H128)</f>
        <v>4310449.17</v>
      </c>
      <c r="I58" s="41">
        <f t="shared" si="0"/>
        <v>77.731353271842394</v>
      </c>
    </row>
    <row r="59" spans="2:9" s="81" customFormat="1" x14ac:dyDescent="0.2">
      <c r="B59" s="129">
        <v>31</v>
      </c>
      <c r="C59" s="129"/>
      <c r="D59" s="129"/>
      <c r="E59" s="8" t="s">
        <v>0</v>
      </c>
      <c r="F59" s="11">
        <f t="shared" ref="F59" si="14">SUM(F60+F62+F64)</f>
        <v>684400</v>
      </c>
      <c r="G59" s="11">
        <f t="shared" ref="G59:H59" si="15">SUM(G60+G62+G64)</f>
        <v>919400</v>
      </c>
      <c r="H59" s="50">
        <f t="shared" si="15"/>
        <v>936387.22000000009</v>
      </c>
      <c r="I59" s="13">
        <f t="shared" si="0"/>
        <v>101.84764194039593</v>
      </c>
    </row>
    <row r="60" spans="2:9" s="81" customFormat="1" x14ac:dyDescent="0.2">
      <c r="B60" s="129">
        <v>311</v>
      </c>
      <c r="C60" s="129"/>
      <c r="D60" s="129"/>
      <c r="E60" s="8" t="s">
        <v>40</v>
      </c>
      <c r="F60" s="11">
        <f t="shared" ref="F60:H60" si="16">SUM(F61)</f>
        <v>450000</v>
      </c>
      <c r="G60" s="11">
        <f t="shared" si="16"/>
        <v>650000</v>
      </c>
      <c r="H60" s="50">
        <f t="shared" si="16"/>
        <v>764808.42</v>
      </c>
      <c r="I60" s="13">
        <f t="shared" si="0"/>
        <v>117.66283384615386</v>
      </c>
    </row>
    <row r="61" spans="2:9" s="81" customFormat="1" x14ac:dyDescent="0.2">
      <c r="B61" s="129">
        <v>3111</v>
      </c>
      <c r="C61" s="129"/>
      <c r="D61" s="129"/>
      <c r="E61" s="8" t="s">
        <v>65</v>
      </c>
      <c r="F61" s="11">
        <v>450000</v>
      </c>
      <c r="G61" s="11">
        <v>650000</v>
      </c>
      <c r="H61" s="13">
        <v>764808.42</v>
      </c>
      <c r="I61" s="13">
        <f t="shared" si="0"/>
        <v>117.66283384615386</v>
      </c>
    </row>
    <row r="62" spans="2:9" s="81" customFormat="1" x14ac:dyDescent="0.2">
      <c r="B62" s="129">
        <v>312</v>
      </c>
      <c r="C62" s="129"/>
      <c r="D62" s="129"/>
      <c r="E62" s="8" t="s">
        <v>13</v>
      </c>
      <c r="F62" s="11">
        <f t="shared" ref="F62:H62" si="17">SUM(F63)</f>
        <v>175000</v>
      </c>
      <c r="G62" s="11">
        <f t="shared" si="17"/>
        <v>130000</v>
      </c>
      <c r="H62" s="50">
        <f t="shared" si="17"/>
        <v>74970</v>
      </c>
      <c r="I62" s="13">
        <f t="shared" si="0"/>
        <v>57.669230769230772</v>
      </c>
    </row>
    <row r="63" spans="2:9" s="81" customFormat="1" x14ac:dyDescent="0.2">
      <c r="B63" s="129">
        <v>3121</v>
      </c>
      <c r="C63" s="129"/>
      <c r="D63" s="129"/>
      <c r="E63" s="8" t="s">
        <v>13</v>
      </c>
      <c r="F63" s="11">
        <v>175000</v>
      </c>
      <c r="G63" s="11">
        <v>130000</v>
      </c>
      <c r="H63" s="13">
        <v>74970</v>
      </c>
      <c r="I63" s="13">
        <f t="shared" si="0"/>
        <v>57.669230769230772</v>
      </c>
    </row>
    <row r="64" spans="2:9" s="81" customFormat="1" x14ac:dyDescent="0.2">
      <c r="B64" s="129">
        <v>313</v>
      </c>
      <c r="C64" s="129"/>
      <c r="D64" s="129"/>
      <c r="E64" s="8" t="s">
        <v>1</v>
      </c>
      <c r="F64" s="11">
        <f>SUM(F65:F65)</f>
        <v>59400</v>
      </c>
      <c r="G64" s="11">
        <f>SUM(G65:G65)</f>
        <v>139400</v>
      </c>
      <c r="H64" s="50">
        <f>SUM(H65:H65)</f>
        <v>96608.8</v>
      </c>
      <c r="I64" s="13">
        <f t="shared" ref="I64:I127" si="18">(H64/G64)*100</f>
        <v>69.303299856527971</v>
      </c>
    </row>
    <row r="65" spans="2:9" s="81" customFormat="1" ht="25.5" x14ac:dyDescent="0.2">
      <c r="B65" s="129">
        <v>3132</v>
      </c>
      <c r="C65" s="129"/>
      <c r="D65" s="129"/>
      <c r="E65" s="8" t="s">
        <v>171</v>
      </c>
      <c r="F65" s="11">
        <v>59400</v>
      </c>
      <c r="G65" s="11">
        <v>139400</v>
      </c>
      <c r="H65" s="13">
        <v>96608.8</v>
      </c>
      <c r="I65" s="13">
        <f t="shared" si="18"/>
        <v>69.303299856527971</v>
      </c>
    </row>
    <row r="66" spans="2:9" s="81" customFormat="1" x14ac:dyDescent="0.2">
      <c r="B66" s="129">
        <v>32</v>
      </c>
      <c r="C66" s="129"/>
      <c r="D66" s="129"/>
      <c r="E66" s="8" t="s">
        <v>2</v>
      </c>
      <c r="F66" s="11">
        <f t="shared" ref="F66" si="19">SUM(F67+F72+F78+F88+F90)</f>
        <v>107370</v>
      </c>
      <c r="G66" s="11">
        <f t="shared" ref="G66:H66" si="20">SUM(G67+G72+G78+G88+G90)</f>
        <v>84370</v>
      </c>
      <c r="H66" s="50">
        <f t="shared" si="20"/>
        <v>30980.78</v>
      </c>
      <c r="I66" s="13">
        <f t="shared" si="18"/>
        <v>36.72013748962901</v>
      </c>
    </row>
    <row r="67" spans="2:9" s="81" customFormat="1" x14ac:dyDescent="0.2">
      <c r="B67" s="129">
        <v>321</v>
      </c>
      <c r="C67" s="129"/>
      <c r="D67" s="129"/>
      <c r="E67" s="8" t="s">
        <v>3</v>
      </c>
      <c r="F67" s="11">
        <f>SUM(F68:F71)</f>
        <v>40100</v>
      </c>
      <c r="G67" s="11">
        <f>SUM(G68:G71)</f>
        <v>35000</v>
      </c>
      <c r="H67" s="50">
        <f>SUM(H68:H71)</f>
        <v>8294.41</v>
      </c>
      <c r="I67" s="13">
        <f t="shared" si="18"/>
        <v>23.698314285714286</v>
      </c>
    </row>
    <row r="68" spans="2:9" s="81" customFormat="1" x14ac:dyDescent="0.2">
      <c r="B68" s="129">
        <v>3211</v>
      </c>
      <c r="C68" s="129"/>
      <c r="D68" s="129"/>
      <c r="E68" s="8" t="s">
        <v>66</v>
      </c>
      <c r="F68" s="11">
        <v>15000</v>
      </c>
      <c r="G68" s="11">
        <v>10000</v>
      </c>
      <c r="H68" s="13">
        <v>6513.16</v>
      </c>
      <c r="I68" s="13">
        <f t="shared" si="18"/>
        <v>65.131600000000006</v>
      </c>
    </row>
    <row r="69" spans="2:9" s="81" customFormat="1" ht="25.5" x14ac:dyDescent="0.2">
      <c r="B69" s="129">
        <v>3212</v>
      </c>
      <c r="C69" s="129"/>
      <c r="D69" s="129"/>
      <c r="E69" s="8" t="s">
        <v>173</v>
      </c>
      <c r="F69" s="11">
        <v>100</v>
      </c>
      <c r="G69" s="11">
        <v>0</v>
      </c>
      <c r="H69" s="13">
        <v>0</v>
      </c>
      <c r="I69" s="13">
        <v>0</v>
      </c>
    </row>
    <row r="70" spans="2:9" s="81" customFormat="1" x14ac:dyDescent="0.2">
      <c r="B70" s="129">
        <v>3213</v>
      </c>
      <c r="C70" s="129"/>
      <c r="D70" s="129"/>
      <c r="E70" s="8" t="s">
        <v>67</v>
      </c>
      <c r="F70" s="11">
        <v>25000</v>
      </c>
      <c r="G70" s="11">
        <v>25000</v>
      </c>
      <c r="H70" s="13">
        <v>1781.25</v>
      </c>
      <c r="I70" s="13">
        <f t="shared" si="18"/>
        <v>7.1249999999999991</v>
      </c>
    </row>
    <row r="71" spans="2:9" s="81" customFormat="1" x14ac:dyDescent="0.2">
      <c r="B71" s="129">
        <v>3214</v>
      </c>
      <c r="C71" s="129"/>
      <c r="D71" s="129"/>
      <c r="E71" s="8" t="s">
        <v>103</v>
      </c>
      <c r="F71" s="11">
        <v>0</v>
      </c>
      <c r="G71" s="11">
        <v>0</v>
      </c>
      <c r="H71" s="13">
        <v>0</v>
      </c>
      <c r="I71" s="13">
        <v>0</v>
      </c>
    </row>
    <row r="72" spans="2:9" s="81" customFormat="1" x14ac:dyDescent="0.2">
      <c r="B72" s="129">
        <v>322</v>
      </c>
      <c r="C72" s="129"/>
      <c r="D72" s="129"/>
      <c r="E72" s="8" t="s">
        <v>4</v>
      </c>
      <c r="F72" s="11">
        <f t="shared" ref="F72" si="21">SUM(F73:F77)</f>
        <v>11500</v>
      </c>
      <c r="G72" s="11">
        <f t="shared" ref="G72:H72" si="22">SUM(G73:G77)</f>
        <v>14600</v>
      </c>
      <c r="H72" s="50">
        <f t="shared" si="22"/>
        <v>3108.61</v>
      </c>
      <c r="I72" s="13">
        <f t="shared" si="18"/>
        <v>21.291849315068497</v>
      </c>
    </row>
    <row r="73" spans="2:9" s="81" customFormat="1" x14ac:dyDescent="0.2">
      <c r="B73" s="129">
        <v>3221</v>
      </c>
      <c r="C73" s="129"/>
      <c r="D73" s="129"/>
      <c r="E73" s="8" t="s">
        <v>97</v>
      </c>
      <c r="F73" s="11">
        <v>0</v>
      </c>
      <c r="G73" s="11">
        <v>100</v>
      </c>
      <c r="H73" s="13">
        <v>25.95</v>
      </c>
      <c r="I73" s="13">
        <f t="shared" si="18"/>
        <v>25.95</v>
      </c>
    </row>
    <row r="74" spans="2:9" s="81" customFormat="1" x14ac:dyDescent="0.2">
      <c r="B74" s="129">
        <v>3222</v>
      </c>
      <c r="C74" s="129"/>
      <c r="D74" s="129"/>
      <c r="E74" s="8" t="s">
        <v>68</v>
      </c>
      <c r="F74" s="11">
        <v>0</v>
      </c>
      <c r="G74" s="11">
        <v>0</v>
      </c>
      <c r="H74" s="13">
        <v>0</v>
      </c>
      <c r="I74" s="13">
        <v>0</v>
      </c>
    </row>
    <row r="75" spans="2:9" s="81" customFormat="1" x14ac:dyDescent="0.2">
      <c r="B75" s="129">
        <v>3223</v>
      </c>
      <c r="C75" s="129"/>
      <c r="D75" s="129"/>
      <c r="E75" s="8" t="s">
        <v>69</v>
      </c>
      <c r="F75" s="11">
        <v>1500</v>
      </c>
      <c r="G75" s="11">
        <v>1500</v>
      </c>
      <c r="H75" s="13">
        <v>9.3000000000000007</v>
      </c>
      <c r="I75" s="13">
        <f t="shared" si="18"/>
        <v>0.62000000000000011</v>
      </c>
    </row>
    <row r="76" spans="2:9" s="81" customFormat="1" ht="25.5" x14ac:dyDescent="0.2">
      <c r="B76" s="129">
        <v>3224</v>
      </c>
      <c r="C76" s="129"/>
      <c r="D76" s="129"/>
      <c r="E76" s="8" t="s">
        <v>174</v>
      </c>
      <c r="F76" s="11">
        <v>0</v>
      </c>
      <c r="G76" s="11">
        <v>3000</v>
      </c>
      <c r="H76" s="13">
        <v>3073.36</v>
      </c>
      <c r="I76" s="13">
        <f t="shared" si="18"/>
        <v>102.44533333333334</v>
      </c>
    </row>
    <row r="77" spans="2:9" s="81" customFormat="1" x14ac:dyDescent="0.2">
      <c r="B77" s="129">
        <v>3225</v>
      </c>
      <c r="C77" s="129"/>
      <c r="D77" s="129"/>
      <c r="E77" s="8" t="s">
        <v>175</v>
      </c>
      <c r="F77" s="11">
        <v>10000</v>
      </c>
      <c r="G77" s="11">
        <v>10000</v>
      </c>
      <c r="H77" s="13">
        <v>0</v>
      </c>
      <c r="I77" s="13">
        <f t="shared" si="18"/>
        <v>0</v>
      </c>
    </row>
    <row r="78" spans="2:9" s="81" customFormat="1" x14ac:dyDescent="0.2">
      <c r="B78" s="129">
        <v>323</v>
      </c>
      <c r="C78" s="129"/>
      <c r="D78" s="129"/>
      <c r="E78" s="8" t="s">
        <v>5</v>
      </c>
      <c r="F78" s="11">
        <f t="shared" ref="F78" si="23">SUM(F79:F87)</f>
        <v>41770</v>
      </c>
      <c r="G78" s="11">
        <f t="shared" ref="G78:H78" si="24">SUM(G79:G87)</f>
        <v>20770</v>
      </c>
      <c r="H78" s="50">
        <f t="shared" si="24"/>
        <v>11503.14</v>
      </c>
      <c r="I78" s="13">
        <f t="shared" si="18"/>
        <v>55.383437650457388</v>
      </c>
    </row>
    <row r="79" spans="2:9" s="81" customFormat="1" x14ac:dyDescent="0.2">
      <c r="B79" s="129">
        <v>3231</v>
      </c>
      <c r="C79" s="129"/>
      <c r="D79" s="129"/>
      <c r="E79" s="8" t="s">
        <v>85</v>
      </c>
      <c r="F79" s="11">
        <v>2000</v>
      </c>
      <c r="G79" s="11">
        <v>0</v>
      </c>
      <c r="H79" s="13">
        <v>0</v>
      </c>
      <c r="I79" s="13">
        <v>0</v>
      </c>
    </row>
    <row r="80" spans="2:9" s="81" customFormat="1" x14ac:dyDescent="0.2">
      <c r="B80" s="129">
        <v>3232</v>
      </c>
      <c r="C80" s="129"/>
      <c r="D80" s="129"/>
      <c r="E80" s="8" t="s">
        <v>176</v>
      </c>
      <c r="F80" s="11">
        <v>0</v>
      </c>
      <c r="G80" s="11">
        <v>0</v>
      </c>
      <c r="H80" s="13">
        <v>0</v>
      </c>
      <c r="I80" s="13">
        <v>0</v>
      </c>
    </row>
    <row r="81" spans="2:9" s="81" customFormat="1" x14ac:dyDescent="0.2">
      <c r="B81" s="129">
        <v>3233</v>
      </c>
      <c r="C81" s="129"/>
      <c r="D81" s="129"/>
      <c r="E81" s="8" t="s">
        <v>86</v>
      </c>
      <c r="F81" s="11">
        <v>15000</v>
      </c>
      <c r="G81" s="11">
        <v>7500</v>
      </c>
      <c r="H81" s="13">
        <v>4569.5</v>
      </c>
      <c r="I81" s="13">
        <f t="shared" si="18"/>
        <v>60.926666666666662</v>
      </c>
    </row>
    <row r="82" spans="2:9" s="81" customFormat="1" x14ac:dyDescent="0.2">
      <c r="B82" s="129">
        <v>3234</v>
      </c>
      <c r="C82" s="129"/>
      <c r="D82" s="129"/>
      <c r="E82" s="8" t="s">
        <v>70</v>
      </c>
      <c r="F82" s="11">
        <v>0</v>
      </c>
      <c r="G82" s="11">
        <v>0</v>
      </c>
      <c r="H82" s="13">
        <v>0</v>
      </c>
      <c r="I82" s="13">
        <v>0</v>
      </c>
    </row>
    <row r="83" spans="2:9" s="81" customFormat="1" x14ac:dyDescent="0.2">
      <c r="B83" s="129">
        <v>3235</v>
      </c>
      <c r="C83" s="129"/>
      <c r="D83" s="129"/>
      <c r="E83" s="8" t="s">
        <v>87</v>
      </c>
      <c r="F83" s="11">
        <v>17270</v>
      </c>
      <c r="G83" s="11">
        <v>1270</v>
      </c>
      <c r="H83" s="13">
        <v>1143.75</v>
      </c>
      <c r="I83" s="13">
        <f t="shared" si="18"/>
        <v>90.059055118110237</v>
      </c>
    </row>
    <row r="84" spans="2:9" s="81" customFormat="1" x14ac:dyDescent="0.2">
      <c r="B84" s="129">
        <v>3236</v>
      </c>
      <c r="C84" s="129"/>
      <c r="D84" s="129"/>
      <c r="E84" s="8" t="s">
        <v>71</v>
      </c>
      <c r="F84" s="11">
        <v>0</v>
      </c>
      <c r="G84" s="11">
        <v>0</v>
      </c>
      <c r="H84" s="13">
        <v>0</v>
      </c>
      <c r="I84" s="13">
        <v>0</v>
      </c>
    </row>
    <row r="85" spans="2:9" s="81" customFormat="1" x14ac:dyDescent="0.2">
      <c r="B85" s="129">
        <v>3237</v>
      </c>
      <c r="C85" s="129"/>
      <c r="D85" s="129"/>
      <c r="E85" s="8" t="s">
        <v>64</v>
      </c>
      <c r="F85" s="11">
        <v>0</v>
      </c>
      <c r="G85" s="11">
        <v>4500</v>
      </c>
      <c r="H85" s="13">
        <v>5080</v>
      </c>
      <c r="I85" s="13">
        <f t="shared" si="18"/>
        <v>112.88888888888889</v>
      </c>
    </row>
    <row r="86" spans="2:9" s="81" customFormat="1" x14ac:dyDescent="0.2">
      <c r="B86" s="129">
        <v>3238</v>
      </c>
      <c r="C86" s="129"/>
      <c r="D86" s="129"/>
      <c r="E86" s="8" t="s">
        <v>72</v>
      </c>
      <c r="F86" s="11">
        <v>0</v>
      </c>
      <c r="G86" s="11">
        <v>0</v>
      </c>
      <c r="H86" s="13">
        <v>0</v>
      </c>
      <c r="I86" s="13">
        <v>0</v>
      </c>
    </row>
    <row r="87" spans="2:9" s="81" customFormat="1" x14ac:dyDescent="0.2">
      <c r="B87" s="129">
        <v>3239</v>
      </c>
      <c r="C87" s="129"/>
      <c r="D87" s="129"/>
      <c r="E87" s="8" t="s">
        <v>73</v>
      </c>
      <c r="F87" s="11">
        <v>7500</v>
      </c>
      <c r="G87" s="11">
        <v>7500</v>
      </c>
      <c r="H87" s="13">
        <v>709.89</v>
      </c>
      <c r="I87" s="13">
        <f t="shared" si="18"/>
        <v>9.4651999999999994</v>
      </c>
    </row>
    <row r="88" spans="2:9" s="81" customFormat="1" ht="25.5" x14ac:dyDescent="0.2">
      <c r="B88" s="129">
        <v>324</v>
      </c>
      <c r="C88" s="129"/>
      <c r="D88" s="129"/>
      <c r="E88" s="8" t="s">
        <v>15</v>
      </c>
      <c r="F88" s="11">
        <f t="shared" ref="F88:H88" si="25">SUM(F89)</f>
        <v>2500</v>
      </c>
      <c r="G88" s="11">
        <f t="shared" si="25"/>
        <v>2500</v>
      </c>
      <c r="H88" s="50">
        <f t="shared" si="25"/>
        <v>0</v>
      </c>
      <c r="I88" s="13">
        <f t="shared" si="18"/>
        <v>0</v>
      </c>
    </row>
    <row r="89" spans="2:9" s="81" customFormat="1" ht="25.5" x14ac:dyDescent="0.2">
      <c r="B89" s="129">
        <v>3241</v>
      </c>
      <c r="C89" s="129"/>
      <c r="D89" s="129"/>
      <c r="E89" s="8" t="s">
        <v>15</v>
      </c>
      <c r="F89" s="11">
        <v>2500</v>
      </c>
      <c r="G89" s="11">
        <v>2500</v>
      </c>
      <c r="H89" s="13">
        <v>0</v>
      </c>
      <c r="I89" s="13">
        <f t="shared" si="18"/>
        <v>0</v>
      </c>
    </row>
    <row r="90" spans="2:9" s="81" customFormat="1" x14ac:dyDescent="0.2">
      <c r="B90" s="129">
        <v>329</v>
      </c>
      <c r="C90" s="129"/>
      <c r="D90" s="129"/>
      <c r="E90" s="8" t="s">
        <v>6</v>
      </c>
      <c r="F90" s="11">
        <f t="shared" ref="F90" si="26">SUM(F91:F96)</f>
        <v>11500</v>
      </c>
      <c r="G90" s="11">
        <f t="shared" ref="G90:H90" si="27">SUM(G91:G96)</f>
        <v>11500</v>
      </c>
      <c r="H90" s="50">
        <f t="shared" si="27"/>
        <v>8074.62</v>
      </c>
      <c r="I90" s="13">
        <f t="shared" si="18"/>
        <v>70.21408695652174</v>
      </c>
    </row>
    <row r="91" spans="2:9" s="81" customFormat="1" x14ac:dyDescent="0.2">
      <c r="B91" s="129">
        <v>3292</v>
      </c>
      <c r="C91" s="129"/>
      <c r="D91" s="129"/>
      <c r="E91" s="8" t="s">
        <v>88</v>
      </c>
      <c r="F91" s="11">
        <v>0</v>
      </c>
      <c r="G91" s="11">
        <v>0</v>
      </c>
      <c r="H91" s="13">
        <v>0</v>
      </c>
      <c r="I91" s="13">
        <v>0</v>
      </c>
    </row>
    <row r="92" spans="2:9" s="81" customFormat="1" x14ac:dyDescent="0.2">
      <c r="B92" s="129">
        <v>3293</v>
      </c>
      <c r="C92" s="129"/>
      <c r="D92" s="129"/>
      <c r="E92" s="8" t="s">
        <v>74</v>
      </c>
      <c r="F92" s="11">
        <v>7500</v>
      </c>
      <c r="G92" s="11">
        <v>7500</v>
      </c>
      <c r="H92" s="13">
        <v>8074.62</v>
      </c>
      <c r="I92" s="13">
        <f t="shared" si="18"/>
        <v>107.66160000000001</v>
      </c>
    </row>
    <row r="93" spans="2:9" s="81" customFormat="1" x14ac:dyDescent="0.2">
      <c r="B93" s="129">
        <v>3294</v>
      </c>
      <c r="C93" s="129"/>
      <c r="D93" s="129"/>
      <c r="E93" s="8" t="s">
        <v>178</v>
      </c>
      <c r="F93" s="11">
        <v>0</v>
      </c>
      <c r="G93" s="11">
        <v>0</v>
      </c>
      <c r="H93" s="13">
        <v>0</v>
      </c>
      <c r="I93" s="13">
        <v>0</v>
      </c>
    </row>
    <row r="94" spans="2:9" s="81" customFormat="1" x14ac:dyDescent="0.2">
      <c r="B94" s="129">
        <v>3295</v>
      </c>
      <c r="C94" s="129"/>
      <c r="D94" s="129"/>
      <c r="E94" s="8" t="s">
        <v>75</v>
      </c>
      <c r="F94" s="11">
        <v>0</v>
      </c>
      <c r="G94" s="11">
        <v>0</v>
      </c>
      <c r="H94" s="13">
        <v>0</v>
      </c>
      <c r="I94" s="13">
        <v>0</v>
      </c>
    </row>
    <row r="95" spans="2:9" s="81" customFormat="1" x14ac:dyDescent="0.2">
      <c r="B95" s="129">
        <v>3296</v>
      </c>
      <c r="C95" s="129"/>
      <c r="D95" s="129"/>
      <c r="E95" s="8" t="s">
        <v>76</v>
      </c>
      <c r="F95" s="11">
        <v>0</v>
      </c>
      <c r="G95" s="11">
        <v>0</v>
      </c>
      <c r="H95" s="13">
        <v>0</v>
      </c>
      <c r="I95" s="13">
        <v>0</v>
      </c>
    </row>
    <row r="96" spans="2:9" s="81" customFormat="1" x14ac:dyDescent="0.2">
      <c r="B96" s="129">
        <v>3299</v>
      </c>
      <c r="C96" s="129"/>
      <c r="D96" s="129"/>
      <c r="E96" s="8" t="s">
        <v>6</v>
      </c>
      <c r="F96" s="11">
        <v>4000</v>
      </c>
      <c r="G96" s="11">
        <v>4000</v>
      </c>
      <c r="H96" s="13">
        <v>0</v>
      </c>
      <c r="I96" s="13">
        <f t="shared" si="18"/>
        <v>0</v>
      </c>
    </row>
    <row r="97" spans="2:9" s="81" customFormat="1" x14ac:dyDescent="0.2">
      <c r="B97" s="129">
        <v>34</v>
      </c>
      <c r="C97" s="129"/>
      <c r="D97" s="129"/>
      <c r="E97" s="8" t="s">
        <v>30</v>
      </c>
      <c r="F97" s="11">
        <f t="shared" ref="F97:H97" si="28">SUM(F98)</f>
        <v>30000</v>
      </c>
      <c r="G97" s="11">
        <f t="shared" si="28"/>
        <v>30000</v>
      </c>
      <c r="H97" s="50">
        <f t="shared" si="28"/>
        <v>7862.12</v>
      </c>
      <c r="I97" s="13">
        <f t="shared" si="18"/>
        <v>26.207066666666666</v>
      </c>
    </row>
    <row r="98" spans="2:9" s="81" customFormat="1" x14ac:dyDescent="0.2">
      <c r="B98" s="129">
        <v>343</v>
      </c>
      <c r="C98" s="129"/>
      <c r="D98" s="129"/>
      <c r="E98" s="8" t="s">
        <v>7</v>
      </c>
      <c r="F98" s="11">
        <f>SUM(F99:F101)</f>
        <v>30000</v>
      </c>
      <c r="G98" s="11">
        <f>SUM(G99:G101)</f>
        <v>30000</v>
      </c>
      <c r="H98" s="50">
        <f>SUM(H99:H101)</f>
        <v>7862.12</v>
      </c>
      <c r="I98" s="13">
        <f t="shared" si="18"/>
        <v>26.207066666666666</v>
      </c>
    </row>
    <row r="99" spans="2:9" s="81" customFormat="1" ht="25.5" x14ac:dyDescent="0.2">
      <c r="B99" s="129">
        <v>3431</v>
      </c>
      <c r="C99" s="129"/>
      <c r="D99" s="129"/>
      <c r="E99" s="8" t="s">
        <v>179</v>
      </c>
      <c r="F99" s="11">
        <v>15000</v>
      </c>
      <c r="G99" s="11">
        <v>15000</v>
      </c>
      <c r="H99" s="13">
        <v>7777.95</v>
      </c>
      <c r="I99" s="13">
        <f t="shared" si="18"/>
        <v>51.852999999999994</v>
      </c>
    </row>
    <row r="100" spans="2:9" s="81" customFormat="1" x14ac:dyDescent="0.2">
      <c r="B100" s="129">
        <v>3433</v>
      </c>
      <c r="C100" s="129"/>
      <c r="D100" s="129"/>
      <c r="E100" s="8" t="s">
        <v>77</v>
      </c>
      <c r="F100" s="11">
        <v>10000</v>
      </c>
      <c r="G100" s="11">
        <v>10000</v>
      </c>
      <c r="H100" s="13">
        <v>84.17</v>
      </c>
      <c r="I100" s="13">
        <f t="shared" si="18"/>
        <v>0.84170000000000011</v>
      </c>
    </row>
    <row r="101" spans="2:9" s="81" customFormat="1" x14ac:dyDescent="0.2">
      <c r="B101" s="129">
        <v>3434</v>
      </c>
      <c r="C101" s="129"/>
      <c r="D101" s="129"/>
      <c r="E101" s="8" t="s">
        <v>78</v>
      </c>
      <c r="F101" s="11">
        <v>5000</v>
      </c>
      <c r="G101" s="11">
        <v>5000</v>
      </c>
      <c r="H101" s="13">
        <v>0</v>
      </c>
      <c r="I101" s="13">
        <f t="shared" si="18"/>
        <v>0</v>
      </c>
    </row>
    <row r="102" spans="2:9" s="81" customFormat="1" ht="25.5" x14ac:dyDescent="0.2">
      <c r="B102" s="129">
        <v>37</v>
      </c>
      <c r="C102" s="129"/>
      <c r="D102" s="129"/>
      <c r="E102" s="8" t="s">
        <v>16</v>
      </c>
      <c r="F102" s="11">
        <f t="shared" ref="F102:H103" si="29">SUM(F103)</f>
        <v>30000</v>
      </c>
      <c r="G102" s="11">
        <f t="shared" si="29"/>
        <v>50600</v>
      </c>
      <c r="H102" s="50">
        <f t="shared" si="29"/>
        <v>0</v>
      </c>
      <c r="I102" s="13">
        <f t="shared" si="18"/>
        <v>0</v>
      </c>
    </row>
    <row r="103" spans="2:9" s="81" customFormat="1" ht="25.5" x14ac:dyDescent="0.2">
      <c r="B103" s="129">
        <v>372</v>
      </c>
      <c r="C103" s="129"/>
      <c r="D103" s="129"/>
      <c r="E103" s="8" t="s">
        <v>17</v>
      </c>
      <c r="F103" s="11">
        <f t="shared" si="29"/>
        <v>30000</v>
      </c>
      <c r="G103" s="11">
        <f t="shared" si="29"/>
        <v>50600</v>
      </c>
      <c r="H103" s="50">
        <f t="shared" si="29"/>
        <v>0</v>
      </c>
      <c r="I103" s="13">
        <f t="shared" si="18"/>
        <v>0</v>
      </c>
    </row>
    <row r="104" spans="2:9" s="81" customFormat="1" ht="25.5" x14ac:dyDescent="0.2">
      <c r="B104" s="129">
        <v>3721</v>
      </c>
      <c r="C104" s="129"/>
      <c r="D104" s="129"/>
      <c r="E104" s="8" t="s">
        <v>17</v>
      </c>
      <c r="F104" s="11">
        <v>30000</v>
      </c>
      <c r="G104" s="11">
        <v>50600</v>
      </c>
      <c r="H104" s="13">
        <v>0</v>
      </c>
      <c r="I104" s="13">
        <f t="shared" si="18"/>
        <v>0</v>
      </c>
    </row>
    <row r="105" spans="2:9" s="81" customFormat="1" x14ac:dyDescent="0.2">
      <c r="B105" s="129">
        <v>38</v>
      </c>
      <c r="C105" s="129"/>
      <c r="D105" s="129"/>
      <c r="E105" s="8" t="s">
        <v>10</v>
      </c>
      <c r="F105" s="11">
        <f>SUM(F106)</f>
        <v>24000</v>
      </c>
      <c r="G105" s="11">
        <f>SUM(G106)</f>
        <v>49000</v>
      </c>
      <c r="H105" s="50">
        <f>SUM(H106)</f>
        <v>0</v>
      </c>
      <c r="I105" s="13">
        <f t="shared" si="18"/>
        <v>0</v>
      </c>
    </row>
    <row r="106" spans="2:9" s="81" customFormat="1" x14ac:dyDescent="0.2">
      <c r="B106" s="129">
        <v>383</v>
      </c>
      <c r="C106" s="129"/>
      <c r="D106" s="129"/>
      <c r="E106" s="8" t="s">
        <v>9</v>
      </c>
      <c r="F106" s="11">
        <f>SUM(F107:F109)</f>
        <v>24000</v>
      </c>
      <c r="G106" s="11">
        <f>SUM(G107:G109)</f>
        <v>49000</v>
      </c>
      <c r="H106" s="50">
        <f>SUM(H107:H109)</f>
        <v>0</v>
      </c>
      <c r="I106" s="13">
        <f t="shared" si="18"/>
        <v>0</v>
      </c>
    </row>
    <row r="107" spans="2:9" s="81" customFormat="1" x14ac:dyDescent="0.2">
      <c r="B107" s="129">
        <v>3831</v>
      </c>
      <c r="C107" s="129"/>
      <c r="D107" s="129"/>
      <c r="E107" s="8" t="s">
        <v>194</v>
      </c>
      <c r="F107" s="11">
        <v>20000</v>
      </c>
      <c r="G107" s="11">
        <v>7500</v>
      </c>
      <c r="H107" s="13">
        <v>0</v>
      </c>
      <c r="I107" s="13">
        <f t="shared" si="18"/>
        <v>0</v>
      </c>
    </row>
    <row r="108" spans="2:9" s="81" customFormat="1" x14ac:dyDescent="0.2">
      <c r="B108" s="129">
        <v>3833</v>
      </c>
      <c r="C108" s="129"/>
      <c r="D108" s="129"/>
      <c r="E108" s="8" t="s">
        <v>80</v>
      </c>
      <c r="F108" s="11">
        <v>1500</v>
      </c>
      <c r="G108" s="11">
        <v>1500</v>
      </c>
      <c r="H108" s="13">
        <v>0</v>
      </c>
      <c r="I108" s="13">
        <f t="shared" si="18"/>
        <v>0</v>
      </c>
    </row>
    <row r="109" spans="2:9" s="81" customFormat="1" x14ac:dyDescent="0.2">
      <c r="B109" s="129">
        <v>3834</v>
      </c>
      <c r="C109" s="129"/>
      <c r="D109" s="129"/>
      <c r="E109" s="8" t="s">
        <v>81</v>
      </c>
      <c r="F109" s="11">
        <v>2500</v>
      </c>
      <c r="G109" s="11">
        <v>40000</v>
      </c>
      <c r="H109" s="13">
        <v>0</v>
      </c>
      <c r="I109" s="13">
        <f t="shared" si="18"/>
        <v>0</v>
      </c>
    </row>
    <row r="110" spans="2:9" s="81" customFormat="1" ht="25.5" x14ac:dyDescent="0.2">
      <c r="B110" s="129">
        <v>41</v>
      </c>
      <c r="C110" s="129"/>
      <c r="D110" s="129"/>
      <c r="E110" s="8" t="s">
        <v>143</v>
      </c>
      <c r="F110" s="11">
        <f t="shared" ref="F110:H111" si="30">F111</f>
        <v>10000</v>
      </c>
      <c r="G110" s="11">
        <f t="shared" si="30"/>
        <v>10000</v>
      </c>
      <c r="H110" s="50">
        <f t="shared" si="30"/>
        <v>0</v>
      </c>
      <c r="I110" s="13">
        <f t="shared" si="18"/>
        <v>0</v>
      </c>
    </row>
    <row r="111" spans="2:9" s="81" customFormat="1" x14ac:dyDescent="0.2">
      <c r="B111" s="129">
        <v>412</v>
      </c>
      <c r="C111" s="129"/>
      <c r="D111" s="129"/>
      <c r="E111" s="8" t="s">
        <v>19</v>
      </c>
      <c r="F111" s="11">
        <f t="shared" si="30"/>
        <v>10000</v>
      </c>
      <c r="G111" s="11">
        <f t="shared" si="30"/>
        <v>10000</v>
      </c>
      <c r="H111" s="50">
        <f t="shared" si="30"/>
        <v>0</v>
      </c>
      <c r="I111" s="13">
        <f t="shared" si="18"/>
        <v>0</v>
      </c>
    </row>
    <row r="112" spans="2:9" s="81" customFormat="1" x14ac:dyDescent="0.2">
      <c r="B112" s="129">
        <v>4123</v>
      </c>
      <c r="C112" s="129"/>
      <c r="D112" s="129"/>
      <c r="E112" s="8" t="s">
        <v>90</v>
      </c>
      <c r="F112" s="11">
        <v>10000</v>
      </c>
      <c r="G112" s="11">
        <v>10000</v>
      </c>
      <c r="H112" s="13">
        <v>0</v>
      </c>
      <c r="I112" s="13">
        <f t="shared" si="18"/>
        <v>0</v>
      </c>
    </row>
    <row r="113" spans="2:9" s="81" customFormat="1" ht="25.5" x14ac:dyDescent="0.2">
      <c r="B113" s="129">
        <v>42</v>
      </c>
      <c r="C113" s="129"/>
      <c r="D113" s="129"/>
      <c r="E113" s="8" t="s">
        <v>31</v>
      </c>
      <c r="F113" s="11">
        <f>SUM(F116+F124+F126)+F122+F114</f>
        <v>1287778</v>
      </c>
      <c r="G113" s="11">
        <f t="shared" ref="G113:H113" si="31">SUM(G116+G124+G126)+G122+G114</f>
        <v>1401778</v>
      </c>
      <c r="H113" s="50">
        <f t="shared" si="31"/>
        <v>2666910.75</v>
      </c>
      <c r="I113" s="13">
        <f t="shared" si="18"/>
        <v>190.25200495370879</v>
      </c>
    </row>
    <row r="114" spans="2:9" s="81" customFormat="1" x14ac:dyDescent="0.2">
      <c r="B114" s="129">
        <v>421</v>
      </c>
      <c r="C114" s="129"/>
      <c r="D114" s="129"/>
      <c r="E114" s="36" t="s">
        <v>12</v>
      </c>
      <c r="F114" s="11">
        <f>F115</f>
        <v>0</v>
      </c>
      <c r="G114" s="11">
        <f t="shared" ref="G114:H114" si="32">G115</f>
        <v>84000</v>
      </c>
      <c r="H114" s="50">
        <f t="shared" si="32"/>
        <v>83177.440000000002</v>
      </c>
      <c r="I114" s="13">
        <f t="shared" si="18"/>
        <v>99.020761904761912</v>
      </c>
    </row>
    <row r="115" spans="2:9" s="81" customFormat="1" x14ac:dyDescent="0.2">
      <c r="B115" s="129">
        <v>4214</v>
      </c>
      <c r="C115" s="129"/>
      <c r="D115" s="129"/>
      <c r="E115" s="36" t="s">
        <v>224</v>
      </c>
      <c r="F115" s="11">
        <v>0</v>
      </c>
      <c r="G115" s="11">
        <v>84000</v>
      </c>
      <c r="H115" s="50">
        <v>83177.440000000002</v>
      </c>
      <c r="I115" s="13">
        <f t="shared" si="18"/>
        <v>99.020761904761912</v>
      </c>
    </row>
    <row r="116" spans="2:9" s="81" customFormat="1" x14ac:dyDescent="0.2">
      <c r="B116" s="129">
        <v>422</v>
      </c>
      <c r="C116" s="129"/>
      <c r="D116" s="129"/>
      <c r="E116" s="8" t="s">
        <v>8</v>
      </c>
      <c r="F116" s="11">
        <f>SUM(F117:F121)</f>
        <v>1146228</v>
      </c>
      <c r="G116" s="11">
        <f>SUM(G117:G121)</f>
        <v>1176228</v>
      </c>
      <c r="H116" s="50">
        <f>SUM(H117:H121)</f>
        <v>2507463.7000000002</v>
      </c>
      <c r="I116" s="13">
        <f t="shared" si="18"/>
        <v>213.17837188028173</v>
      </c>
    </row>
    <row r="117" spans="2:9" s="81" customFormat="1" x14ac:dyDescent="0.2">
      <c r="B117" s="129">
        <v>4221</v>
      </c>
      <c r="C117" s="129"/>
      <c r="D117" s="129"/>
      <c r="E117" s="8" t="s">
        <v>195</v>
      </c>
      <c r="F117" s="11">
        <v>200000</v>
      </c>
      <c r="G117" s="11">
        <v>200000</v>
      </c>
      <c r="H117" s="13">
        <v>142865.57999999999</v>
      </c>
      <c r="I117" s="13">
        <f t="shared" si="18"/>
        <v>71.432789999999997</v>
      </c>
    </row>
    <row r="118" spans="2:9" s="81" customFormat="1" x14ac:dyDescent="0.2">
      <c r="B118" s="129">
        <v>4222</v>
      </c>
      <c r="C118" s="129"/>
      <c r="D118" s="129"/>
      <c r="E118" s="8" t="s">
        <v>92</v>
      </c>
      <c r="F118" s="11">
        <v>50000</v>
      </c>
      <c r="G118" s="11">
        <v>20000</v>
      </c>
      <c r="H118" s="13">
        <v>21722.07</v>
      </c>
      <c r="I118" s="13">
        <f t="shared" si="18"/>
        <v>108.61034999999998</v>
      </c>
    </row>
    <row r="119" spans="2:9" s="81" customFormat="1" x14ac:dyDescent="0.2">
      <c r="B119" s="129">
        <v>4223</v>
      </c>
      <c r="C119" s="129"/>
      <c r="D119" s="129"/>
      <c r="E119" s="8" t="s">
        <v>93</v>
      </c>
      <c r="F119" s="11">
        <v>15000</v>
      </c>
      <c r="G119" s="11">
        <v>75000</v>
      </c>
      <c r="H119" s="13">
        <v>309320.99</v>
      </c>
      <c r="I119" s="13">
        <f t="shared" si="18"/>
        <v>412.4279866666667</v>
      </c>
    </row>
    <row r="120" spans="2:9" s="81" customFormat="1" x14ac:dyDescent="0.2">
      <c r="B120" s="129">
        <v>4224</v>
      </c>
      <c r="C120" s="129"/>
      <c r="D120" s="129"/>
      <c r="E120" s="8" t="s">
        <v>94</v>
      </c>
      <c r="F120" s="11">
        <v>681228</v>
      </c>
      <c r="G120" s="11">
        <v>681228</v>
      </c>
      <c r="H120" s="13">
        <v>1839594.54</v>
      </c>
      <c r="I120" s="13">
        <f t="shared" si="18"/>
        <v>270.04094664341454</v>
      </c>
    </row>
    <row r="121" spans="2:9" s="81" customFormat="1" ht="25.5" x14ac:dyDescent="0.2">
      <c r="B121" s="129">
        <v>4227</v>
      </c>
      <c r="C121" s="129"/>
      <c r="D121" s="129"/>
      <c r="E121" s="8" t="s">
        <v>182</v>
      </c>
      <c r="F121" s="11">
        <v>200000</v>
      </c>
      <c r="G121" s="11">
        <v>200000</v>
      </c>
      <c r="H121" s="13">
        <v>193960.52</v>
      </c>
      <c r="I121" s="13">
        <f t="shared" si="18"/>
        <v>96.980260000000001</v>
      </c>
    </row>
    <row r="122" spans="2:9" s="81" customFormat="1" x14ac:dyDescent="0.2">
      <c r="B122" s="129">
        <v>423</v>
      </c>
      <c r="C122" s="129"/>
      <c r="D122" s="129"/>
      <c r="E122" s="8" t="s">
        <v>32</v>
      </c>
      <c r="F122" s="11">
        <f>SUM(F123)</f>
        <v>38050</v>
      </c>
      <c r="G122" s="11">
        <f t="shared" ref="G122:H122" si="33">SUM(G123)</f>
        <v>38050</v>
      </c>
      <c r="H122" s="50">
        <f t="shared" si="33"/>
        <v>74877.899999999994</v>
      </c>
      <c r="I122" s="13">
        <f t="shared" si="18"/>
        <v>196.78817345597898</v>
      </c>
    </row>
    <row r="123" spans="2:9" s="81" customFormat="1" x14ac:dyDescent="0.2">
      <c r="B123" s="129">
        <v>4231</v>
      </c>
      <c r="C123" s="129"/>
      <c r="D123" s="129"/>
      <c r="E123" s="8" t="s">
        <v>63</v>
      </c>
      <c r="F123" s="11">
        <v>38050</v>
      </c>
      <c r="G123" s="11">
        <v>38050</v>
      </c>
      <c r="H123" s="50">
        <v>74877.899999999994</v>
      </c>
      <c r="I123" s="13">
        <f t="shared" si="18"/>
        <v>196.78817345597898</v>
      </c>
    </row>
    <row r="124" spans="2:9" s="81" customFormat="1" ht="25.5" x14ac:dyDescent="0.2">
      <c r="B124" s="129">
        <v>424</v>
      </c>
      <c r="C124" s="129"/>
      <c r="D124" s="129"/>
      <c r="E124" s="8" t="s">
        <v>20</v>
      </c>
      <c r="F124" s="11">
        <f>SUM(F125)</f>
        <v>3500</v>
      </c>
      <c r="G124" s="11">
        <f>SUM(G125)</f>
        <v>3500</v>
      </c>
      <c r="H124" s="50">
        <f>SUM(H125)</f>
        <v>1391.71</v>
      </c>
      <c r="I124" s="13">
        <f t="shared" si="18"/>
        <v>39.76314285714286</v>
      </c>
    </row>
    <row r="125" spans="2:9" s="81" customFormat="1" x14ac:dyDescent="0.2">
      <c r="B125" s="129">
        <v>4241</v>
      </c>
      <c r="C125" s="129"/>
      <c r="D125" s="129"/>
      <c r="E125" s="8" t="s">
        <v>196</v>
      </c>
      <c r="F125" s="11">
        <v>3500</v>
      </c>
      <c r="G125" s="11">
        <v>3500</v>
      </c>
      <c r="H125" s="50">
        <v>1391.71</v>
      </c>
      <c r="I125" s="13">
        <f t="shared" si="18"/>
        <v>39.76314285714286</v>
      </c>
    </row>
    <row r="126" spans="2:9" s="81" customFormat="1" x14ac:dyDescent="0.2">
      <c r="B126" s="129">
        <v>426</v>
      </c>
      <c r="C126" s="129"/>
      <c r="D126" s="129"/>
      <c r="E126" s="8" t="s">
        <v>18</v>
      </c>
      <c r="F126" s="11">
        <f>SUM(F127)</f>
        <v>100000</v>
      </c>
      <c r="G126" s="11">
        <f>SUM(G127)</f>
        <v>100000</v>
      </c>
      <c r="H126" s="50">
        <f>SUM(H127)</f>
        <v>0</v>
      </c>
      <c r="I126" s="13">
        <f t="shared" si="18"/>
        <v>0</v>
      </c>
    </row>
    <row r="127" spans="2:9" s="81" customFormat="1" x14ac:dyDescent="0.2">
      <c r="B127" s="129">
        <v>4264</v>
      </c>
      <c r="C127" s="129"/>
      <c r="D127" s="129"/>
      <c r="E127" s="8" t="s">
        <v>96</v>
      </c>
      <c r="F127" s="11">
        <v>100000</v>
      </c>
      <c r="G127" s="11">
        <v>100000</v>
      </c>
      <c r="H127" s="13">
        <v>0</v>
      </c>
      <c r="I127" s="13">
        <f t="shared" si="18"/>
        <v>0</v>
      </c>
    </row>
    <row r="128" spans="2:9" s="81" customFormat="1" ht="25.5" x14ac:dyDescent="0.2">
      <c r="B128" s="129">
        <v>45</v>
      </c>
      <c r="C128" s="129"/>
      <c r="D128" s="129"/>
      <c r="E128" s="8" t="s">
        <v>14</v>
      </c>
      <c r="F128" s="11">
        <f>SUM(F129+F131+F133)</f>
        <v>1507680</v>
      </c>
      <c r="G128" s="11">
        <f t="shared" ref="G128:H128" si="34">SUM(G129+G131+G133)</f>
        <v>3000168</v>
      </c>
      <c r="H128" s="50">
        <f t="shared" si="34"/>
        <v>668308.30000000005</v>
      </c>
      <c r="I128" s="13">
        <f t="shared" ref="I128:I191" si="35">(H128/G128)*100</f>
        <v>22.275695894363253</v>
      </c>
    </row>
    <row r="129" spans="2:9" s="81" customFormat="1" ht="25.5" x14ac:dyDescent="0.2">
      <c r="B129" s="129">
        <v>451</v>
      </c>
      <c r="C129" s="129"/>
      <c r="D129" s="129"/>
      <c r="E129" s="8" t="s">
        <v>11</v>
      </c>
      <c r="F129" s="11">
        <f t="shared" ref="F129:H131" si="36">F130</f>
        <v>1407680</v>
      </c>
      <c r="G129" s="11">
        <f t="shared" si="36"/>
        <v>2820168</v>
      </c>
      <c r="H129" s="50">
        <f t="shared" si="36"/>
        <v>520912.12</v>
      </c>
      <c r="I129" s="13">
        <f t="shared" si="35"/>
        <v>18.470960595255317</v>
      </c>
    </row>
    <row r="130" spans="2:9" s="81" customFormat="1" ht="25.5" x14ac:dyDescent="0.2">
      <c r="B130" s="129">
        <v>4511</v>
      </c>
      <c r="C130" s="129"/>
      <c r="D130" s="129"/>
      <c r="E130" s="8" t="s">
        <v>11</v>
      </c>
      <c r="F130" s="11">
        <v>1407680</v>
      </c>
      <c r="G130" s="11">
        <v>2820168</v>
      </c>
      <c r="H130" s="13">
        <v>520912.12</v>
      </c>
      <c r="I130" s="13">
        <f t="shared" si="35"/>
        <v>18.470960595255317</v>
      </c>
    </row>
    <row r="131" spans="2:9" s="81" customFormat="1" x14ac:dyDescent="0.2">
      <c r="B131" s="129">
        <v>452</v>
      </c>
      <c r="C131" s="129"/>
      <c r="D131" s="129"/>
      <c r="E131" s="8" t="s">
        <v>89</v>
      </c>
      <c r="F131" s="11">
        <f t="shared" si="36"/>
        <v>100000</v>
      </c>
      <c r="G131" s="11">
        <f t="shared" si="36"/>
        <v>100000</v>
      </c>
      <c r="H131" s="50">
        <f t="shared" si="36"/>
        <v>113151</v>
      </c>
      <c r="I131" s="13">
        <f t="shared" si="35"/>
        <v>113.151</v>
      </c>
    </row>
    <row r="132" spans="2:9" s="81" customFormat="1" x14ac:dyDescent="0.2">
      <c r="B132" s="129">
        <v>4521</v>
      </c>
      <c r="C132" s="129"/>
      <c r="D132" s="129"/>
      <c r="E132" s="8" t="s">
        <v>89</v>
      </c>
      <c r="F132" s="11">
        <v>100000</v>
      </c>
      <c r="G132" s="11">
        <v>100000</v>
      </c>
      <c r="H132" s="13">
        <v>113151</v>
      </c>
      <c r="I132" s="13">
        <f t="shared" si="35"/>
        <v>113.151</v>
      </c>
    </row>
    <row r="133" spans="2:9" s="81" customFormat="1" ht="25.5" x14ac:dyDescent="0.2">
      <c r="B133" s="129">
        <v>454</v>
      </c>
      <c r="C133" s="129"/>
      <c r="D133" s="129"/>
      <c r="E133" s="8" t="s">
        <v>105</v>
      </c>
      <c r="F133" s="11">
        <f>F134</f>
        <v>0</v>
      </c>
      <c r="G133" s="11">
        <f t="shared" ref="G133:H133" si="37">G134</f>
        <v>80000</v>
      </c>
      <c r="H133" s="50">
        <f t="shared" si="37"/>
        <v>34245.18</v>
      </c>
      <c r="I133" s="13">
        <f t="shared" si="35"/>
        <v>42.806474999999999</v>
      </c>
    </row>
    <row r="134" spans="2:9" s="81" customFormat="1" ht="25.5" x14ac:dyDescent="0.2">
      <c r="B134" s="129">
        <v>4541</v>
      </c>
      <c r="C134" s="129"/>
      <c r="D134" s="129"/>
      <c r="E134" s="8" t="s">
        <v>105</v>
      </c>
      <c r="F134" s="11">
        <v>0</v>
      </c>
      <c r="G134" s="11">
        <v>80000</v>
      </c>
      <c r="H134" s="50">
        <v>34245.18</v>
      </c>
      <c r="I134" s="13">
        <f t="shared" si="35"/>
        <v>42.806474999999999</v>
      </c>
    </row>
    <row r="135" spans="2:9" s="81" customFormat="1" x14ac:dyDescent="0.2">
      <c r="B135" s="130">
        <v>43</v>
      </c>
      <c r="C135" s="130"/>
      <c r="D135" s="130"/>
      <c r="E135" s="80" t="s">
        <v>197</v>
      </c>
      <c r="F135" s="83">
        <f>SUM(F136+F146+F181+F190+F187)</f>
        <v>84556818</v>
      </c>
      <c r="G135" s="83">
        <f>SUM(G136+G146+G181+G190+G187)</f>
        <v>88461819</v>
      </c>
      <c r="H135" s="84">
        <f>SUM(H136+H146+H181+H190+H187)</f>
        <v>95149964.190000013</v>
      </c>
      <c r="I135" s="41">
        <f t="shared" si="35"/>
        <v>107.56048797730466</v>
      </c>
    </row>
    <row r="136" spans="2:9" s="81" customFormat="1" x14ac:dyDescent="0.2">
      <c r="B136" s="129">
        <v>31</v>
      </c>
      <c r="C136" s="129"/>
      <c r="D136" s="129"/>
      <c r="E136" s="8" t="s">
        <v>0</v>
      </c>
      <c r="F136" s="11">
        <f t="shared" ref="F136" si="38">SUM(F137+F141+F143)</f>
        <v>47229319</v>
      </c>
      <c r="G136" s="11">
        <f t="shared" ref="G136:H136" si="39">SUM(G137+G141+G143)</f>
        <v>53349319</v>
      </c>
      <c r="H136" s="50">
        <f t="shared" si="39"/>
        <v>53166330.849999994</v>
      </c>
      <c r="I136" s="13">
        <f t="shared" si="35"/>
        <v>99.65700002656078</v>
      </c>
    </row>
    <row r="137" spans="2:9" s="81" customFormat="1" x14ac:dyDescent="0.2">
      <c r="B137" s="129">
        <v>311</v>
      </c>
      <c r="C137" s="129"/>
      <c r="D137" s="129"/>
      <c r="E137" s="8" t="s">
        <v>40</v>
      </c>
      <c r="F137" s="11">
        <f t="shared" ref="F137" si="40">SUM(F138:F140)</f>
        <v>40479319</v>
      </c>
      <c r="G137" s="11">
        <f t="shared" ref="G137:H137" si="41">SUM(G138:G140)</f>
        <v>44979319</v>
      </c>
      <c r="H137" s="50">
        <f t="shared" si="41"/>
        <v>45298245.549999997</v>
      </c>
      <c r="I137" s="13">
        <f t="shared" si="35"/>
        <v>100.70905153099361</v>
      </c>
    </row>
    <row r="138" spans="2:9" s="81" customFormat="1" x14ac:dyDescent="0.2">
      <c r="B138" s="129">
        <v>3111</v>
      </c>
      <c r="C138" s="129"/>
      <c r="D138" s="129"/>
      <c r="E138" s="8" t="s">
        <v>65</v>
      </c>
      <c r="F138" s="11">
        <v>37250000</v>
      </c>
      <c r="G138" s="11">
        <v>41750000</v>
      </c>
      <c r="H138" s="13">
        <v>41498029.939999998</v>
      </c>
      <c r="I138" s="13">
        <f t="shared" si="35"/>
        <v>99.396478898203583</v>
      </c>
    </row>
    <row r="139" spans="2:9" s="81" customFormat="1" x14ac:dyDescent="0.2">
      <c r="B139" s="129">
        <v>3113</v>
      </c>
      <c r="C139" s="129"/>
      <c r="D139" s="129"/>
      <c r="E139" s="8" t="s">
        <v>198</v>
      </c>
      <c r="F139" s="11">
        <v>3019319</v>
      </c>
      <c r="G139" s="11">
        <v>3019319</v>
      </c>
      <c r="H139" s="13">
        <v>3594845.12</v>
      </c>
      <c r="I139" s="13">
        <f t="shared" si="35"/>
        <v>119.06145458628255</v>
      </c>
    </row>
    <row r="140" spans="2:9" s="81" customFormat="1" x14ac:dyDescent="0.2">
      <c r="B140" s="129">
        <v>3114</v>
      </c>
      <c r="C140" s="129"/>
      <c r="D140" s="129"/>
      <c r="E140" s="8" t="s">
        <v>83</v>
      </c>
      <c r="F140" s="11">
        <v>210000</v>
      </c>
      <c r="G140" s="11">
        <v>210000</v>
      </c>
      <c r="H140" s="13">
        <v>205370.49</v>
      </c>
      <c r="I140" s="13">
        <f t="shared" si="35"/>
        <v>97.795471428571418</v>
      </c>
    </row>
    <row r="141" spans="2:9" s="81" customFormat="1" x14ac:dyDescent="0.2">
      <c r="B141" s="129">
        <v>312</v>
      </c>
      <c r="C141" s="129"/>
      <c r="D141" s="129"/>
      <c r="E141" s="8" t="s">
        <v>13</v>
      </c>
      <c r="F141" s="11">
        <f t="shared" ref="F141:H141" si="42">SUM(F142)</f>
        <v>1000000</v>
      </c>
      <c r="G141" s="11">
        <f t="shared" si="42"/>
        <v>2120000</v>
      </c>
      <c r="H141" s="50">
        <f t="shared" si="42"/>
        <v>1509674.87</v>
      </c>
      <c r="I141" s="13">
        <f t="shared" si="35"/>
        <v>71.211078773584916</v>
      </c>
    </row>
    <row r="142" spans="2:9" s="81" customFormat="1" x14ac:dyDescent="0.2">
      <c r="B142" s="129">
        <v>3121</v>
      </c>
      <c r="C142" s="129"/>
      <c r="D142" s="129"/>
      <c r="E142" s="8" t="s">
        <v>13</v>
      </c>
      <c r="F142" s="11">
        <v>1000000</v>
      </c>
      <c r="G142" s="11">
        <v>2120000</v>
      </c>
      <c r="H142" s="13">
        <v>1509674.87</v>
      </c>
      <c r="I142" s="13">
        <f t="shared" si="35"/>
        <v>71.211078773584916</v>
      </c>
    </row>
    <row r="143" spans="2:9" s="81" customFormat="1" x14ac:dyDescent="0.2">
      <c r="B143" s="129">
        <v>313</v>
      </c>
      <c r="C143" s="129"/>
      <c r="D143" s="129"/>
      <c r="E143" s="8" t="s">
        <v>1</v>
      </c>
      <c r="F143" s="11">
        <f t="shared" ref="F143" si="43">SUM(F144:F145)</f>
        <v>5750000</v>
      </c>
      <c r="G143" s="11">
        <f t="shared" ref="G143:H143" si="44">SUM(G144:G145)</f>
        <v>6250000</v>
      </c>
      <c r="H143" s="50">
        <f t="shared" si="44"/>
        <v>6358410.4299999997</v>
      </c>
      <c r="I143" s="13">
        <f t="shared" si="35"/>
        <v>101.73456688</v>
      </c>
    </row>
    <row r="144" spans="2:9" s="81" customFormat="1" ht="25.5" x14ac:dyDescent="0.2">
      <c r="B144" s="129">
        <v>3132</v>
      </c>
      <c r="C144" s="129"/>
      <c r="D144" s="129"/>
      <c r="E144" s="8" t="s">
        <v>171</v>
      </c>
      <c r="F144" s="11">
        <v>5750000</v>
      </c>
      <c r="G144" s="11">
        <v>6250000</v>
      </c>
      <c r="H144" s="13">
        <v>6358410.4299999997</v>
      </c>
      <c r="I144" s="13">
        <f t="shared" si="35"/>
        <v>101.73456688</v>
      </c>
    </row>
    <row r="145" spans="2:9" s="81" customFormat="1" ht="25.5" x14ac:dyDescent="0.2">
      <c r="B145" s="129">
        <v>3133</v>
      </c>
      <c r="C145" s="129"/>
      <c r="D145" s="129"/>
      <c r="E145" s="8" t="s">
        <v>172</v>
      </c>
      <c r="F145" s="11">
        <v>0</v>
      </c>
      <c r="G145" s="11">
        <v>0</v>
      </c>
      <c r="H145" s="13">
        <v>0</v>
      </c>
      <c r="I145" s="13">
        <v>0</v>
      </c>
    </row>
    <row r="146" spans="2:9" s="81" customFormat="1" x14ac:dyDescent="0.2">
      <c r="B146" s="129">
        <v>32</v>
      </c>
      <c r="C146" s="129"/>
      <c r="D146" s="129"/>
      <c r="E146" s="8" t="s">
        <v>2</v>
      </c>
      <c r="F146" s="11">
        <f>SUM(F147+F152+F159+F169+F173+F171)</f>
        <v>37122499</v>
      </c>
      <c r="G146" s="11">
        <f t="shared" ref="G146:H146" si="45">SUM(G147+G152+G159+G169+G173+G171)</f>
        <v>34906900</v>
      </c>
      <c r="H146" s="50">
        <f t="shared" si="45"/>
        <v>41746566.649999999</v>
      </c>
      <c r="I146" s="13">
        <f t="shared" si="35"/>
        <v>119.59402482030772</v>
      </c>
    </row>
    <row r="147" spans="2:9" s="81" customFormat="1" x14ac:dyDescent="0.2">
      <c r="B147" s="129">
        <v>321</v>
      </c>
      <c r="C147" s="129"/>
      <c r="D147" s="129"/>
      <c r="E147" s="8" t="s">
        <v>3</v>
      </c>
      <c r="F147" s="11">
        <f t="shared" ref="F147" si="46">SUM(F148:F151)</f>
        <v>955000</v>
      </c>
      <c r="G147" s="11">
        <f t="shared" ref="G147:H147" si="47">SUM(G148:G151)</f>
        <v>955000</v>
      </c>
      <c r="H147" s="50">
        <f t="shared" si="47"/>
        <v>1117535.45</v>
      </c>
      <c r="I147" s="13">
        <f t="shared" si="35"/>
        <v>117.01941884816753</v>
      </c>
    </row>
    <row r="148" spans="2:9" s="81" customFormat="1" x14ac:dyDescent="0.2">
      <c r="B148" s="129">
        <v>3211</v>
      </c>
      <c r="C148" s="129"/>
      <c r="D148" s="129"/>
      <c r="E148" s="8" t="s">
        <v>66</v>
      </c>
      <c r="F148" s="11">
        <v>5000</v>
      </c>
      <c r="G148" s="11">
        <v>5000</v>
      </c>
      <c r="H148" s="13">
        <v>5962.8</v>
      </c>
      <c r="I148" s="13">
        <f t="shared" si="35"/>
        <v>119.256</v>
      </c>
    </row>
    <row r="149" spans="2:9" s="81" customFormat="1" ht="25.5" x14ac:dyDescent="0.2">
      <c r="B149" s="129">
        <v>3212</v>
      </c>
      <c r="C149" s="129"/>
      <c r="D149" s="129"/>
      <c r="E149" s="8" t="s">
        <v>173</v>
      </c>
      <c r="F149" s="11">
        <v>950000</v>
      </c>
      <c r="G149" s="11">
        <v>950000</v>
      </c>
      <c r="H149" s="13">
        <v>1075171.4099999999</v>
      </c>
      <c r="I149" s="13">
        <f t="shared" si="35"/>
        <v>113.17593789473683</v>
      </c>
    </row>
    <row r="150" spans="2:9" s="81" customFormat="1" x14ac:dyDescent="0.2">
      <c r="B150" s="129">
        <v>3213</v>
      </c>
      <c r="C150" s="129"/>
      <c r="D150" s="129"/>
      <c r="E150" s="8" t="s">
        <v>67</v>
      </c>
      <c r="F150" s="11">
        <v>0</v>
      </c>
      <c r="G150" s="11">
        <v>0</v>
      </c>
      <c r="H150" s="13">
        <v>32402.240000000002</v>
      </c>
      <c r="I150" s="13">
        <v>0</v>
      </c>
    </row>
    <row r="151" spans="2:9" s="81" customFormat="1" x14ac:dyDescent="0.2">
      <c r="B151" s="129">
        <v>3214</v>
      </c>
      <c r="C151" s="129"/>
      <c r="D151" s="129"/>
      <c r="E151" s="8" t="s">
        <v>103</v>
      </c>
      <c r="F151" s="11">
        <v>0</v>
      </c>
      <c r="G151" s="11">
        <v>0</v>
      </c>
      <c r="H151" s="13">
        <v>3999</v>
      </c>
      <c r="I151" s="13">
        <v>0</v>
      </c>
    </row>
    <row r="152" spans="2:9" s="81" customFormat="1" x14ac:dyDescent="0.2">
      <c r="B152" s="129">
        <v>322</v>
      </c>
      <c r="C152" s="129"/>
      <c r="D152" s="129"/>
      <c r="E152" s="8" t="s">
        <v>4</v>
      </c>
      <c r="F152" s="11">
        <f>SUM(F153:F158)</f>
        <v>3287500</v>
      </c>
      <c r="G152" s="11">
        <f>SUM(G153:G158)</f>
        <v>3062500</v>
      </c>
      <c r="H152" s="50">
        <f>SUM(H153:H158)</f>
        <v>3337030.65</v>
      </c>
      <c r="I152" s="13">
        <f t="shared" si="35"/>
        <v>108.96426612244898</v>
      </c>
    </row>
    <row r="153" spans="2:9" s="81" customFormat="1" x14ac:dyDescent="0.2">
      <c r="B153" s="129">
        <v>3221</v>
      </c>
      <c r="C153" s="129"/>
      <c r="D153" s="129"/>
      <c r="E153" s="8" t="s">
        <v>97</v>
      </c>
      <c r="F153" s="11">
        <v>647500</v>
      </c>
      <c r="G153" s="11">
        <v>522500</v>
      </c>
      <c r="H153" s="13">
        <v>571688.05000000005</v>
      </c>
      <c r="I153" s="13">
        <f t="shared" si="35"/>
        <v>109.41398086124403</v>
      </c>
    </row>
    <row r="154" spans="2:9" s="81" customFormat="1" x14ac:dyDescent="0.2">
      <c r="B154" s="129">
        <v>3222</v>
      </c>
      <c r="C154" s="129"/>
      <c r="D154" s="129"/>
      <c r="E154" s="8" t="s">
        <v>68</v>
      </c>
      <c r="F154" s="11">
        <v>600000</v>
      </c>
      <c r="G154" s="11">
        <v>500000</v>
      </c>
      <c r="H154" s="13">
        <v>661100.23</v>
      </c>
      <c r="I154" s="13">
        <f t="shared" si="35"/>
        <v>132.220046</v>
      </c>
    </row>
    <row r="155" spans="2:9" s="81" customFormat="1" x14ac:dyDescent="0.2">
      <c r="B155" s="129">
        <v>3223</v>
      </c>
      <c r="C155" s="129"/>
      <c r="D155" s="129"/>
      <c r="E155" s="8" t="s">
        <v>69</v>
      </c>
      <c r="F155" s="11">
        <v>1300000</v>
      </c>
      <c r="G155" s="11">
        <v>1300000</v>
      </c>
      <c r="H155" s="13">
        <v>1142268.46</v>
      </c>
      <c r="I155" s="13">
        <f t="shared" si="35"/>
        <v>87.866804615384609</v>
      </c>
    </row>
    <row r="156" spans="2:9" s="81" customFormat="1" ht="25.5" x14ac:dyDescent="0.2">
      <c r="B156" s="129">
        <v>3224</v>
      </c>
      <c r="C156" s="129"/>
      <c r="D156" s="129"/>
      <c r="E156" s="8" t="s">
        <v>174</v>
      </c>
      <c r="F156" s="11">
        <v>300000</v>
      </c>
      <c r="G156" s="11">
        <v>300000</v>
      </c>
      <c r="H156" s="13">
        <v>396047.59</v>
      </c>
      <c r="I156" s="13">
        <f t="shared" si="35"/>
        <v>132.01586333333336</v>
      </c>
    </row>
    <row r="157" spans="2:9" s="81" customFormat="1" x14ac:dyDescent="0.2">
      <c r="B157" s="129">
        <v>3225</v>
      </c>
      <c r="C157" s="129"/>
      <c r="D157" s="129"/>
      <c r="E157" s="8" t="s">
        <v>175</v>
      </c>
      <c r="F157" s="11">
        <v>400000</v>
      </c>
      <c r="G157" s="11">
        <v>400000</v>
      </c>
      <c r="H157" s="13">
        <v>509161.47</v>
      </c>
      <c r="I157" s="13">
        <f t="shared" si="35"/>
        <v>127.2903675</v>
      </c>
    </row>
    <row r="158" spans="2:9" s="81" customFormat="1" x14ac:dyDescent="0.2">
      <c r="B158" s="129">
        <v>3227</v>
      </c>
      <c r="C158" s="129"/>
      <c r="D158" s="129"/>
      <c r="E158" s="8" t="s">
        <v>84</v>
      </c>
      <c r="F158" s="11">
        <v>40000</v>
      </c>
      <c r="G158" s="11">
        <v>40000</v>
      </c>
      <c r="H158" s="13">
        <v>56764.85</v>
      </c>
      <c r="I158" s="13">
        <f t="shared" si="35"/>
        <v>141.912125</v>
      </c>
    </row>
    <row r="159" spans="2:9" s="81" customFormat="1" x14ac:dyDescent="0.2">
      <c r="B159" s="129">
        <v>323</v>
      </c>
      <c r="C159" s="129"/>
      <c r="D159" s="129"/>
      <c r="E159" s="8" t="s">
        <v>5</v>
      </c>
      <c r="F159" s="11">
        <f t="shared" ref="F159" si="48">SUM(F160:F168)</f>
        <v>7224999</v>
      </c>
      <c r="G159" s="11">
        <f t="shared" ref="G159:H159" si="49">SUM(G160:G168)</f>
        <v>6500000</v>
      </c>
      <c r="H159" s="50">
        <f t="shared" si="49"/>
        <v>7524784.6000000006</v>
      </c>
      <c r="I159" s="13">
        <f t="shared" si="35"/>
        <v>115.76591692307694</v>
      </c>
    </row>
    <row r="160" spans="2:9" s="81" customFormat="1" x14ac:dyDescent="0.2">
      <c r="B160" s="129">
        <v>3231</v>
      </c>
      <c r="C160" s="129"/>
      <c r="D160" s="129"/>
      <c r="E160" s="8" t="s">
        <v>85</v>
      </c>
      <c r="F160" s="11">
        <v>924999</v>
      </c>
      <c r="G160" s="11">
        <v>200000</v>
      </c>
      <c r="H160" s="13">
        <v>181609.24</v>
      </c>
      <c r="I160" s="13">
        <f t="shared" si="35"/>
        <v>90.804619999999986</v>
      </c>
    </row>
    <row r="161" spans="2:9" s="81" customFormat="1" x14ac:dyDescent="0.2">
      <c r="B161" s="129">
        <v>3232</v>
      </c>
      <c r="C161" s="129"/>
      <c r="D161" s="129"/>
      <c r="E161" s="8" t="s">
        <v>176</v>
      </c>
      <c r="F161" s="11">
        <v>2000000</v>
      </c>
      <c r="G161" s="11">
        <v>2000000</v>
      </c>
      <c r="H161" s="13">
        <v>1980707.71</v>
      </c>
      <c r="I161" s="13">
        <f t="shared" si="35"/>
        <v>99.03538549999999</v>
      </c>
    </row>
    <row r="162" spans="2:9" s="81" customFormat="1" x14ac:dyDescent="0.2">
      <c r="B162" s="129">
        <v>3233</v>
      </c>
      <c r="C162" s="129"/>
      <c r="D162" s="129"/>
      <c r="E162" s="8" t="s">
        <v>86</v>
      </c>
      <c r="F162" s="11">
        <v>30000</v>
      </c>
      <c r="G162" s="11">
        <v>30000</v>
      </c>
      <c r="H162" s="13">
        <v>28381.119999999999</v>
      </c>
      <c r="I162" s="13">
        <f t="shared" si="35"/>
        <v>94.603733333333324</v>
      </c>
    </row>
    <row r="163" spans="2:9" s="81" customFormat="1" x14ac:dyDescent="0.2">
      <c r="B163" s="129">
        <v>3234</v>
      </c>
      <c r="C163" s="129"/>
      <c r="D163" s="129"/>
      <c r="E163" s="8" t="s">
        <v>70</v>
      </c>
      <c r="F163" s="11">
        <v>350000</v>
      </c>
      <c r="G163" s="11">
        <v>350000</v>
      </c>
      <c r="H163" s="13">
        <v>297923.48</v>
      </c>
      <c r="I163" s="13">
        <f t="shared" si="35"/>
        <v>85.120994285714275</v>
      </c>
    </row>
    <row r="164" spans="2:9" s="81" customFormat="1" x14ac:dyDescent="0.2">
      <c r="B164" s="129">
        <v>3235</v>
      </c>
      <c r="C164" s="129"/>
      <c r="D164" s="129"/>
      <c r="E164" s="8" t="s">
        <v>87</v>
      </c>
      <c r="F164" s="11">
        <v>200000</v>
      </c>
      <c r="G164" s="11">
        <v>200000</v>
      </c>
      <c r="H164" s="13">
        <v>255421.19</v>
      </c>
      <c r="I164" s="13">
        <f t="shared" si="35"/>
        <v>127.710595</v>
      </c>
    </row>
    <row r="165" spans="2:9" s="81" customFormat="1" x14ac:dyDescent="0.2">
      <c r="B165" s="129">
        <v>3236</v>
      </c>
      <c r="C165" s="129"/>
      <c r="D165" s="129"/>
      <c r="E165" s="8" t="s">
        <v>71</v>
      </c>
      <c r="F165" s="11">
        <v>1500000</v>
      </c>
      <c r="G165" s="11">
        <v>1500000</v>
      </c>
      <c r="H165" s="13">
        <v>1683498.63</v>
      </c>
      <c r="I165" s="13">
        <f t="shared" si="35"/>
        <v>112.233242</v>
      </c>
    </row>
    <row r="166" spans="2:9" s="81" customFormat="1" x14ac:dyDescent="0.2">
      <c r="B166" s="129">
        <v>3237</v>
      </c>
      <c r="C166" s="129"/>
      <c r="D166" s="129"/>
      <c r="E166" s="8" t="s">
        <v>64</v>
      </c>
      <c r="F166" s="11">
        <v>520000</v>
      </c>
      <c r="G166" s="11">
        <v>520000</v>
      </c>
      <c r="H166" s="13">
        <v>1098880.3799999999</v>
      </c>
      <c r="I166" s="13">
        <f t="shared" si="35"/>
        <v>211.32315</v>
      </c>
    </row>
    <row r="167" spans="2:9" s="81" customFormat="1" x14ac:dyDescent="0.2">
      <c r="B167" s="129">
        <v>3238</v>
      </c>
      <c r="C167" s="129"/>
      <c r="D167" s="129"/>
      <c r="E167" s="8" t="s">
        <v>72</v>
      </c>
      <c r="F167" s="11">
        <v>400000</v>
      </c>
      <c r="G167" s="11">
        <v>400000</v>
      </c>
      <c r="H167" s="13">
        <v>533777.23</v>
      </c>
      <c r="I167" s="13">
        <f t="shared" si="35"/>
        <v>133.44430750000001</v>
      </c>
    </row>
    <row r="168" spans="2:9" s="81" customFormat="1" x14ac:dyDescent="0.2">
      <c r="B168" s="129">
        <v>3239</v>
      </c>
      <c r="C168" s="129"/>
      <c r="D168" s="129"/>
      <c r="E168" s="8" t="s">
        <v>73</v>
      </c>
      <c r="F168" s="11">
        <v>1300000</v>
      </c>
      <c r="G168" s="11">
        <v>1300000</v>
      </c>
      <c r="H168" s="13">
        <v>1464585.62</v>
      </c>
      <c r="I168" s="13">
        <f t="shared" si="35"/>
        <v>112.66043230769232</v>
      </c>
    </row>
    <row r="169" spans="2:9" s="81" customFormat="1" ht="25.5" x14ac:dyDescent="0.2">
      <c r="B169" s="129">
        <v>324</v>
      </c>
      <c r="C169" s="129"/>
      <c r="D169" s="129"/>
      <c r="E169" s="8" t="s">
        <v>15</v>
      </c>
      <c r="F169" s="11">
        <f t="shared" ref="F169:H169" si="50">SUM(F170)</f>
        <v>0</v>
      </c>
      <c r="G169" s="11">
        <f t="shared" si="50"/>
        <v>4400</v>
      </c>
      <c r="H169" s="50">
        <f t="shared" si="50"/>
        <v>9678.0300000000007</v>
      </c>
      <c r="I169" s="13">
        <f t="shared" si="35"/>
        <v>219.95522727272729</v>
      </c>
    </row>
    <row r="170" spans="2:9" s="81" customFormat="1" ht="25.5" x14ac:dyDescent="0.2">
      <c r="B170" s="129">
        <v>3241</v>
      </c>
      <c r="C170" s="129"/>
      <c r="D170" s="129"/>
      <c r="E170" s="8" t="s">
        <v>15</v>
      </c>
      <c r="F170" s="11">
        <v>0</v>
      </c>
      <c r="G170" s="11">
        <v>4400</v>
      </c>
      <c r="H170" s="13">
        <v>9678.0300000000007</v>
      </c>
      <c r="I170" s="13">
        <f t="shared" si="35"/>
        <v>219.95522727272729</v>
      </c>
    </row>
    <row r="171" spans="2:9" s="81" customFormat="1" ht="25.5" x14ac:dyDescent="0.2">
      <c r="B171" s="129">
        <v>325</v>
      </c>
      <c r="C171" s="129"/>
      <c r="D171" s="129"/>
      <c r="E171" s="8" t="s">
        <v>214</v>
      </c>
      <c r="F171" s="11">
        <f>F172</f>
        <v>25200000</v>
      </c>
      <c r="G171" s="11">
        <f t="shared" ref="G171:H171" si="51">G172</f>
        <v>24200000</v>
      </c>
      <c r="H171" s="50">
        <f t="shared" si="51"/>
        <v>29623372.73</v>
      </c>
      <c r="I171" s="13">
        <f t="shared" si="35"/>
        <v>122.41063111570247</v>
      </c>
    </row>
    <row r="172" spans="2:9" s="81" customFormat="1" ht="25.5" x14ac:dyDescent="0.2">
      <c r="B172" s="129">
        <v>3251</v>
      </c>
      <c r="C172" s="129"/>
      <c r="D172" s="129"/>
      <c r="E172" s="8" t="s">
        <v>213</v>
      </c>
      <c r="F172" s="11">
        <v>25200000</v>
      </c>
      <c r="G172" s="11">
        <v>24200000</v>
      </c>
      <c r="H172" s="50">
        <v>29623372.73</v>
      </c>
      <c r="I172" s="13">
        <f t="shared" si="35"/>
        <v>122.41063111570247</v>
      </c>
    </row>
    <row r="173" spans="2:9" s="81" customFormat="1" x14ac:dyDescent="0.2">
      <c r="B173" s="129">
        <v>329</v>
      </c>
      <c r="C173" s="129"/>
      <c r="D173" s="129"/>
      <c r="E173" s="8" t="s">
        <v>6</v>
      </c>
      <c r="F173" s="11">
        <f t="shared" ref="F173" si="52">SUM(F174:F180)</f>
        <v>455000</v>
      </c>
      <c r="G173" s="11">
        <f t="shared" ref="G173:H173" si="53">SUM(G174:G180)</f>
        <v>185000</v>
      </c>
      <c r="H173" s="50">
        <f t="shared" si="53"/>
        <v>134165.19</v>
      </c>
      <c r="I173" s="13">
        <f t="shared" si="35"/>
        <v>72.521724324324325</v>
      </c>
    </row>
    <row r="174" spans="2:9" s="81" customFormat="1" ht="25.5" x14ac:dyDescent="0.2">
      <c r="B174" s="129">
        <v>3291</v>
      </c>
      <c r="C174" s="129"/>
      <c r="D174" s="129"/>
      <c r="E174" s="8" t="s">
        <v>177</v>
      </c>
      <c r="F174" s="11">
        <v>10000</v>
      </c>
      <c r="G174" s="11">
        <v>10000</v>
      </c>
      <c r="H174" s="13">
        <v>10201.34</v>
      </c>
      <c r="I174" s="13">
        <f t="shared" si="35"/>
        <v>102.0134</v>
      </c>
    </row>
    <row r="175" spans="2:9" s="81" customFormat="1" x14ac:dyDescent="0.2">
      <c r="B175" s="129">
        <v>3292</v>
      </c>
      <c r="C175" s="129"/>
      <c r="D175" s="129"/>
      <c r="E175" s="8" t="s">
        <v>88</v>
      </c>
      <c r="F175" s="11">
        <v>25000</v>
      </c>
      <c r="G175" s="11">
        <v>25000</v>
      </c>
      <c r="H175" s="13">
        <v>36425.68</v>
      </c>
      <c r="I175" s="13">
        <f t="shared" si="35"/>
        <v>145.70272</v>
      </c>
    </row>
    <row r="176" spans="2:9" s="81" customFormat="1" x14ac:dyDescent="0.2">
      <c r="B176" s="129">
        <v>3293</v>
      </c>
      <c r="C176" s="129"/>
      <c r="D176" s="129"/>
      <c r="E176" s="8" t="s">
        <v>74</v>
      </c>
      <c r="F176" s="11">
        <v>0</v>
      </c>
      <c r="G176" s="11">
        <v>0</v>
      </c>
      <c r="H176" s="13">
        <v>0</v>
      </c>
      <c r="I176" s="13">
        <v>0</v>
      </c>
    </row>
    <row r="177" spans="2:9" s="81" customFormat="1" x14ac:dyDescent="0.2">
      <c r="B177" s="129">
        <v>3294</v>
      </c>
      <c r="C177" s="129"/>
      <c r="D177" s="129"/>
      <c r="E177" s="8" t="s">
        <v>178</v>
      </c>
      <c r="F177" s="11">
        <v>10000</v>
      </c>
      <c r="G177" s="11">
        <v>10000</v>
      </c>
      <c r="H177" s="13">
        <v>10258.049999999999</v>
      </c>
      <c r="I177" s="13">
        <f t="shared" si="35"/>
        <v>102.58049999999999</v>
      </c>
    </row>
    <row r="178" spans="2:9" s="81" customFormat="1" x14ac:dyDescent="0.2">
      <c r="B178" s="129">
        <v>3295</v>
      </c>
      <c r="C178" s="129"/>
      <c r="D178" s="129"/>
      <c r="E178" s="8" t="s">
        <v>75</v>
      </c>
      <c r="F178" s="11">
        <v>60000</v>
      </c>
      <c r="G178" s="11">
        <v>60000</v>
      </c>
      <c r="H178" s="13">
        <v>55961.07</v>
      </c>
      <c r="I178" s="13">
        <f t="shared" si="35"/>
        <v>93.268450000000001</v>
      </c>
    </row>
    <row r="179" spans="2:9" s="81" customFormat="1" x14ac:dyDescent="0.2">
      <c r="B179" s="129">
        <v>3296</v>
      </c>
      <c r="C179" s="129"/>
      <c r="D179" s="129"/>
      <c r="E179" s="8" t="s">
        <v>76</v>
      </c>
      <c r="F179" s="11">
        <v>100000</v>
      </c>
      <c r="G179" s="11">
        <v>30000</v>
      </c>
      <c r="H179" s="13">
        <v>3801.31</v>
      </c>
      <c r="I179" s="13">
        <f t="shared" si="35"/>
        <v>12.671033333333334</v>
      </c>
    </row>
    <row r="180" spans="2:9" s="81" customFormat="1" x14ac:dyDescent="0.2">
      <c r="B180" s="129">
        <v>3299</v>
      </c>
      <c r="C180" s="129"/>
      <c r="D180" s="129"/>
      <c r="E180" s="8" t="s">
        <v>6</v>
      </c>
      <c r="F180" s="11">
        <v>250000</v>
      </c>
      <c r="G180" s="11">
        <v>50000</v>
      </c>
      <c r="H180" s="13">
        <v>17517.740000000002</v>
      </c>
      <c r="I180" s="13">
        <f t="shared" si="35"/>
        <v>35.03548</v>
      </c>
    </row>
    <row r="181" spans="2:9" s="81" customFormat="1" x14ac:dyDescent="0.2">
      <c r="B181" s="129">
        <v>34</v>
      </c>
      <c r="C181" s="129"/>
      <c r="D181" s="129"/>
      <c r="E181" s="8" t="s">
        <v>30</v>
      </c>
      <c r="F181" s="11">
        <f t="shared" ref="F181:H181" si="54">SUM(F182)</f>
        <v>205000</v>
      </c>
      <c r="G181" s="11">
        <f t="shared" si="54"/>
        <v>205000</v>
      </c>
      <c r="H181" s="50">
        <f t="shared" si="54"/>
        <v>109802.51000000001</v>
      </c>
      <c r="I181" s="13">
        <f t="shared" si="35"/>
        <v>53.562200000000004</v>
      </c>
    </row>
    <row r="182" spans="2:9" s="81" customFormat="1" x14ac:dyDescent="0.2">
      <c r="B182" s="129">
        <v>343</v>
      </c>
      <c r="C182" s="129"/>
      <c r="D182" s="129"/>
      <c r="E182" s="8" t="s">
        <v>7</v>
      </c>
      <c r="F182" s="11">
        <f>SUM(F183:F186)</f>
        <v>205000</v>
      </c>
      <c r="G182" s="11">
        <f>SUM(G183:G186)</f>
        <v>205000</v>
      </c>
      <c r="H182" s="50">
        <f>SUM(H183:H186)</f>
        <v>109802.51000000001</v>
      </c>
      <c r="I182" s="13">
        <f t="shared" si="35"/>
        <v>53.562200000000004</v>
      </c>
    </row>
    <row r="183" spans="2:9" s="81" customFormat="1" ht="25.5" x14ac:dyDescent="0.2">
      <c r="B183" s="129">
        <v>3431</v>
      </c>
      <c r="C183" s="129"/>
      <c r="D183" s="129"/>
      <c r="E183" s="8" t="s">
        <v>179</v>
      </c>
      <c r="F183" s="11">
        <v>2000</v>
      </c>
      <c r="G183" s="11">
        <v>2000</v>
      </c>
      <c r="H183" s="13">
        <v>15645.13</v>
      </c>
      <c r="I183" s="13">
        <f t="shared" si="35"/>
        <v>782.25649999999996</v>
      </c>
    </row>
    <row r="184" spans="2:9" s="81" customFormat="1" ht="25.5" x14ac:dyDescent="0.2">
      <c r="B184" s="129">
        <v>3432</v>
      </c>
      <c r="C184" s="129"/>
      <c r="D184" s="129"/>
      <c r="E184" s="8" t="s">
        <v>180</v>
      </c>
      <c r="F184" s="11">
        <v>0</v>
      </c>
      <c r="G184" s="11">
        <v>0</v>
      </c>
      <c r="H184" s="13">
        <v>0</v>
      </c>
      <c r="I184" s="13">
        <v>0</v>
      </c>
    </row>
    <row r="185" spans="2:9" s="81" customFormat="1" x14ac:dyDescent="0.2">
      <c r="B185" s="129">
        <v>3433</v>
      </c>
      <c r="C185" s="129"/>
      <c r="D185" s="129"/>
      <c r="E185" s="8" t="s">
        <v>77</v>
      </c>
      <c r="F185" s="11">
        <v>200000</v>
      </c>
      <c r="G185" s="11">
        <v>200000</v>
      </c>
      <c r="H185" s="13">
        <v>87239.99</v>
      </c>
      <c r="I185" s="13">
        <f t="shared" si="35"/>
        <v>43.619995000000003</v>
      </c>
    </row>
    <row r="186" spans="2:9" s="81" customFormat="1" x14ac:dyDescent="0.2">
      <c r="B186" s="129">
        <v>3434</v>
      </c>
      <c r="C186" s="129"/>
      <c r="D186" s="129"/>
      <c r="E186" s="8" t="s">
        <v>78</v>
      </c>
      <c r="F186" s="11">
        <v>3000</v>
      </c>
      <c r="G186" s="11">
        <v>3000</v>
      </c>
      <c r="H186" s="13">
        <v>6917.39</v>
      </c>
      <c r="I186" s="13">
        <f t="shared" si="35"/>
        <v>230.57966666666667</v>
      </c>
    </row>
    <row r="187" spans="2:9" s="81" customFormat="1" ht="25.5" x14ac:dyDescent="0.2">
      <c r="B187" s="129">
        <v>37</v>
      </c>
      <c r="C187" s="129"/>
      <c r="D187" s="129"/>
      <c r="E187" s="8" t="s">
        <v>16</v>
      </c>
      <c r="F187" s="11">
        <f t="shared" ref="F187:H188" si="55">SUM(F188)</f>
        <v>0</v>
      </c>
      <c r="G187" s="11">
        <f t="shared" si="55"/>
        <v>0</v>
      </c>
      <c r="H187" s="50">
        <f t="shared" si="55"/>
        <v>85441.18</v>
      </c>
      <c r="I187" s="13">
        <v>0</v>
      </c>
    </row>
    <row r="188" spans="2:9" s="81" customFormat="1" ht="25.5" x14ac:dyDescent="0.2">
      <c r="B188" s="129">
        <v>372</v>
      </c>
      <c r="C188" s="129"/>
      <c r="D188" s="129"/>
      <c r="E188" s="8" t="s">
        <v>17</v>
      </c>
      <c r="F188" s="11">
        <f t="shared" si="55"/>
        <v>0</v>
      </c>
      <c r="G188" s="11">
        <f t="shared" si="55"/>
        <v>0</v>
      </c>
      <c r="H188" s="50">
        <f t="shared" si="55"/>
        <v>85441.18</v>
      </c>
      <c r="I188" s="13">
        <v>0</v>
      </c>
    </row>
    <row r="189" spans="2:9" s="81" customFormat="1" ht="25.5" x14ac:dyDescent="0.2">
      <c r="B189" s="129">
        <v>3721</v>
      </c>
      <c r="C189" s="129"/>
      <c r="D189" s="129"/>
      <c r="E189" s="8" t="s">
        <v>17</v>
      </c>
      <c r="F189" s="11">
        <v>0</v>
      </c>
      <c r="G189" s="11">
        <v>0</v>
      </c>
      <c r="H189" s="13">
        <v>85441.18</v>
      </c>
      <c r="I189" s="13">
        <v>0</v>
      </c>
    </row>
    <row r="190" spans="2:9" s="81" customFormat="1" x14ac:dyDescent="0.2">
      <c r="B190" s="129">
        <v>38</v>
      </c>
      <c r="C190" s="129"/>
      <c r="D190" s="129"/>
      <c r="E190" s="8" t="s">
        <v>10</v>
      </c>
      <c r="F190" s="11">
        <f t="shared" ref="F190:H190" si="56">SUM(F191)</f>
        <v>0</v>
      </c>
      <c r="G190" s="11">
        <f t="shared" si="56"/>
        <v>600</v>
      </c>
      <c r="H190" s="50">
        <f t="shared" si="56"/>
        <v>41823</v>
      </c>
      <c r="I190" s="13">
        <f t="shared" si="35"/>
        <v>6970.5</v>
      </c>
    </row>
    <row r="191" spans="2:9" s="81" customFormat="1" x14ac:dyDescent="0.2">
      <c r="B191" s="129">
        <v>383</v>
      </c>
      <c r="C191" s="129"/>
      <c r="D191" s="129"/>
      <c r="E191" s="8" t="s">
        <v>9</v>
      </c>
      <c r="F191" s="11">
        <f>SUM(F192:F194)</f>
        <v>0</v>
      </c>
      <c r="G191" s="11">
        <f>SUM(G192:G194)</f>
        <v>600</v>
      </c>
      <c r="H191" s="50">
        <f>SUM(H192:H194)</f>
        <v>41823</v>
      </c>
      <c r="I191" s="13">
        <f t="shared" si="35"/>
        <v>6970.5</v>
      </c>
    </row>
    <row r="192" spans="2:9" s="81" customFormat="1" x14ac:dyDescent="0.2">
      <c r="B192" s="129">
        <v>3831</v>
      </c>
      <c r="C192" s="129"/>
      <c r="D192" s="129"/>
      <c r="E192" s="8" t="s">
        <v>79</v>
      </c>
      <c r="F192" s="11">
        <v>0</v>
      </c>
      <c r="G192" s="11">
        <v>600</v>
      </c>
      <c r="H192" s="50">
        <v>5084.3599999999997</v>
      </c>
      <c r="I192" s="13">
        <f t="shared" ref="I192:I263" si="57">(H192/G192)*100</f>
        <v>847.39333333333332</v>
      </c>
    </row>
    <row r="193" spans="2:9" s="81" customFormat="1" x14ac:dyDescent="0.2">
      <c r="B193" s="129">
        <v>3833</v>
      </c>
      <c r="C193" s="129"/>
      <c r="D193" s="129"/>
      <c r="E193" s="8" t="s">
        <v>80</v>
      </c>
      <c r="F193" s="11">
        <v>0</v>
      </c>
      <c r="G193" s="11">
        <v>0</v>
      </c>
      <c r="H193" s="13">
        <v>3913.64</v>
      </c>
      <c r="I193" s="13">
        <v>0</v>
      </c>
    </row>
    <row r="194" spans="2:9" s="81" customFormat="1" x14ac:dyDescent="0.2">
      <c r="B194" s="129">
        <v>3834</v>
      </c>
      <c r="C194" s="129"/>
      <c r="D194" s="129"/>
      <c r="E194" s="8" t="s">
        <v>81</v>
      </c>
      <c r="F194" s="11">
        <v>0</v>
      </c>
      <c r="G194" s="11">
        <v>0</v>
      </c>
      <c r="H194" s="13">
        <v>32825</v>
      </c>
      <c r="I194" s="13">
        <v>0</v>
      </c>
    </row>
    <row r="195" spans="2:9" s="81" customFormat="1" ht="25.5" x14ac:dyDescent="0.2">
      <c r="B195" s="130">
        <v>49</v>
      </c>
      <c r="C195" s="130"/>
      <c r="D195" s="130"/>
      <c r="E195" s="80" t="s">
        <v>219</v>
      </c>
      <c r="F195" s="83">
        <f>F196</f>
        <v>500000</v>
      </c>
      <c r="G195" s="83">
        <f t="shared" ref="G195:H197" si="58">G196</f>
        <v>500000</v>
      </c>
      <c r="H195" s="84">
        <f t="shared" si="58"/>
        <v>0</v>
      </c>
      <c r="I195" s="13">
        <f t="shared" si="57"/>
        <v>0</v>
      </c>
    </row>
    <row r="196" spans="2:9" s="81" customFormat="1" x14ac:dyDescent="0.2">
      <c r="B196" s="129">
        <v>32</v>
      </c>
      <c r="C196" s="129"/>
      <c r="D196" s="129"/>
      <c r="E196" s="8" t="s">
        <v>2</v>
      </c>
      <c r="F196" s="11">
        <f>F197</f>
        <v>500000</v>
      </c>
      <c r="G196" s="11">
        <f t="shared" si="58"/>
        <v>500000</v>
      </c>
      <c r="H196" s="50">
        <f t="shared" si="58"/>
        <v>0</v>
      </c>
      <c r="I196" s="13">
        <f t="shared" si="57"/>
        <v>0</v>
      </c>
    </row>
    <row r="197" spans="2:9" s="81" customFormat="1" ht="25.5" x14ac:dyDescent="0.2">
      <c r="B197" s="129">
        <v>325</v>
      </c>
      <c r="C197" s="129"/>
      <c r="D197" s="129"/>
      <c r="E197" s="8" t="s">
        <v>214</v>
      </c>
      <c r="F197" s="11">
        <f>F198</f>
        <v>500000</v>
      </c>
      <c r="G197" s="11">
        <f t="shared" si="58"/>
        <v>500000</v>
      </c>
      <c r="H197" s="50">
        <f t="shared" si="58"/>
        <v>0</v>
      </c>
      <c r="I197" s="13">
        <f t="shared" si="57"/>
        <v>0</v>
      </c>
    </row>
    <row r="198" spans="2:9" s="81" customFormat="1" ht="25.5" x14ac:dyDescent="0.2">
      <c r="B198" s="129">
        <v>3251</v>
      </c>
      <c r="C198" s="129"/>
      <c r="D198" s="129"/>
      <c r="E198" s="8" t="s">
        <v>213</v>
      </c>
      <c r="F198" s="11">
        <v>500000</v>
      </c>
      <c r="G198" s="11">
        <v>500000</v>
      </c>
      <c r="H198" s="50">
        <v>0</v>
      </c>
      <c r="I198" s="13">
        <f t="shared" si="57"/>
        <v>0</v>
      </c>
    </row>
    <row r="199" spans="2:9" s="81" customFormat="1" x14ac:dyDescent="0.2">
      <c r="B199" s="130">
        <v>52</v>
      </c>
      <c r="C199" s="130"/>
      <c r="D199" s="130"/>
      <c r="E199" s="80" t="s">
        <v>192</v>
      </c>
      <c r="F199" s="83">
        <f>SUM(F200+F208+F233+F238+F226)</f>
        <v>2321980</v>
      </c>
      <c r="G199" s="83">
        <f t="shared" ref="G199:H199" si="59">SUM(G200+G208+G233+G238+G226)</f>
        <v>2396680</v>
      </c>
      <c r="H199" s="84">
        <f t="shared" si="59"/>
        <v>651618.14000000013</v>
      </c>
      <c r="I199" s="41">
        <f t="shared" si="57"/>
        <v>27.188366406862833</v>
      </c>
    </row>
    <row r="200" spans="2:9" s="81" customFormat="1" x14ac:dyDescent="0.2">
      <c r="B200" s="129">
        <v>31</v>
      </c>
      <c r="C200" s="129"/>
      <c r="D200" s="129"/>
      <c r="E200" s="8" t="s">
        <v>0</v>
      </c>
      <c r="F200" s="11">
        <f t="shared" ref="F200" si="60">SUM(F201+F204+F206)</f>
        <v>192500</v>
      </c>
      <c r="G200" s="11">
        <f t="shared" ref="G200:H200" si="61">SUM(G201+G204+G206)</f>
        <v>249700</v>
      </c>
      <c r="H200" s="50">
        <f t="shared" si="61"/>
        <v>284560.53000000003</v>
      </c>
      <c r="I200" s="13">
        <f t="shared" si="57"/>
        <v>113.96096515818984</v>
      </c>
    </row>
    <row r="201" spans="2:9" s="81" customFormat="1" x14ac:dyDescent="0.2">
      <c r="B201" s="129">
        <v>311</v>
      </c>
      <c r="C201" s="129"/>
      <c r="D201" s="129"/>
      <c r="E201" s="8" t="s">
        <v>40</v>
      </c>
      <c r="F201" s="11">
        <f>SUM(F202:F203)</f>
        <v>175000</v>
      </c>
      <c r="G201" s="11">
        <f>SUM(G202:G203)</f>
        <v>232200</v>
      </c>
      <c r="H201" s="50">
        <f>SUM(H202:H203)</f>
        <v>263948.33</v>
      </c>
      <c r="I201" s="13">
        <f t="shared" si="57"/>
        <v>113.67283807062879</v>
      </c>
    </row>
    <row r="202" spans="2:9" s="81" customFormat="1" x14ac:dyDescent="0.2">
      <c r="B202" s="129">
        <v>3111</v>
      </c>
      <c r="C202" s="129"/>
      <c r="D202" s="129"/>
      <c r="E202" s="8" t="s">
        <v>65</v>
      </c>
      <c r="F202" s="11">
        <v>175000</v>
      </c>
      <c r="G202" s="11">
        <v>232200</v>
      </c>
      <c r="H202" s="13">
        <v>263948.33</v>
      </c>
      <c r="I202" s="13">
        <f t="shared" si="57"/>
        <v>113.67283807062879</v>
      </c>
    </row>
    <row r="203" spans="2:9" s="81" customFormat="1" x14ac:dyDescent="0.2">
      <c r="B203" s="129">
        <v>3114</v>
      </c>
      <c r="C203" s="129"/>
      <c r="D203" s="129"/>
      <c r="E203" s="8" t="s">
        <v>83</v>
      </c>
      <c r="F203" s="11">
        <v>0</v>
      </c>
      <c r="G203" s="11">
        <v>0</v>
      </c>
      <c r="H203" s="50">
        <v>0</v>
      </c>
      <c r="I203" s="13">
        <v>0</v>
      </c>
    </row>
    <row r="204" spans="2:9" s="81" customFormat="1" x14ac:dyDescent="0.2">
      <c r="B204" s="129">
        <v>312</v>
      </c>
      <c r="C204" s="129"/>
      <c r="D204" s="129"/>
      <c r="E204" s="8" t="s">
        <v>13</v>
      </c>
      <c r="F204" s="11">
        <f t="shared" ref="F204:H204" si="62">SUM(F205)</f>
        <v>0</v>
      </c>
      <c r="G204" s="11">
        <f t="shared" si="62"/>
        <v>0</v>
      </c>
      <c r="H204" s="50">
        <f t="shared" si="62"/>
        <v>0</v>
      </c>
      <c r="I204" s="13">
        <v>0</v>
      </c>
    </row>
    <row r="205" spans="2:9" s="81" customFormat="1" x14ac:dyDescent="0.2">
      <c r="B205" s="129">
        <v>3121</v>
      </c>
      <c r="C205" s="129"/>
      <c r="D205" s="129"/>
      <c r="E205" s="8" t="s">
        <v>13</v>
      </c>
      <c r="F205" s="11">
        <v>0</v>
      </c>
      <c r="G205" s="11">
        <v>0</v>
      </c>
      <c r="H205" s="13">
        <v>0</v>
      </c>
      <c r="I205" s="13">
        <v>0</v>
      </c>
    </row>
    <row r="206" spans="2:9" s="81" customFormat="1" x14ac:dyDescent="0.2">
      <c r="B206" s="129">
        <v>313</v>
      </c>
      <c r="C206" s="129"/>
      <c r="D206" s="129"/>
      <c r="E206" s="8" t="s">
        <v>1</v>
      </c>
      <c r="F206" s="11">
        <f t="shared" ref="F206:H206" si="63">SUM(F207)</f>
        <v>17500</v>
      </c>
      <c r="G206" s="11">
        <f t="shared" si="63"/>
        <v>17500</v>
      </c>
      <c r="H206" s="50">
        <f t="shared" si="63"/>
        <v>20612.2</v>
      </c>
      <c r="I206" s="13">
        <f t="shared" si="57"/>
        <v>117.78400000000001</v>
      </c>
    </row>
    <row r="207" spans="2:9" s="81" customFormat="1" ht="25.5" x14ac:dyDescent="0.2">
      <c r="B207" s="129">
        <v>3132</v>
      </c>
      <c r="C207" s="129"/>
      <c r="D207" s="129"/>
      <c r="E207" s="8" t="s">
        <v>171</v>
      </c>
      <c r="F207" s="11">
        <v>17500</v>
      </c>
      <c r="G207" s="11">
        <v>17500</v>
      </c>
      <c r="H207" s="13">
        <v>20612.2</v>
      </c>
      <c r="I207" s="13">
        <f t="shared" si="57"/>
        <v>117.78400000000001</v>
      </c>
    </row>
    <row r="208" spans="2:9" s="81" customFormat="1" x14ac:dyDescent="0.2">
      <c r="B208" s="129">
        <v>32</v>
      </c>
      <c r="C208" s="129"/>
      <c r="D208" s="129"/>
      <c r="E208" s="8" t="s">
        <v>2</v>
      </c>
      <c r="F208" s="11">
        <f>SUM(F209+F213+F221+F223+F218)</f>
        <v>75480</v>
      </c>
      <c r="G208" s="11">
        <f>SUM(G209+G213+G221+G223+G218)</f>
        <v>92980</v>
      </c>
      <c r="H208" s="50">
        <f>SUM(H209+H213+H221+H223+H218)</f>
        <v>31882.27</v>
      </c>
      <c r="I208" s="13">
        <f t="shared" si="57"/>
        <v>34.289384813938483</v>
      </c>
    </row>
    <row r="209" spans="2:9" s="81" customFormat="1" x14ac:dyDescent="0.2">
      <c r="B209" s="129">
        <v>321</v>
      </c>
      <c r="C209" s="129"/>
      <c r="D209" s="129"/>
      <c r="E209" s="8" t="s">
        <v>3</v>
      </c>
      <c r="F209" s="11">
        <f>SUM(F210:F212)</f>
        <v>19200</v>
      </c>
      <c r="G209" s="11">
        <f t="shared" ref="G209:H209" si="64">SUM(G210:G212)</f>
        <v>19200</v>
      </c>
      <c r="H209" s="50">
        <f t="shared" si="64"/>
        <v>10093.75</v>
      </c>
      <c r="I209" s="13">
        <f t="shared" si="57"/>
        <v>52.571614583333336</v>
      </c>
    </row>
    <row r="210" spans="2:9" s="81" customFormat="1" x14ac:dyDescent="0.2">
      <c r="B210" s="129">
        <v>3211</v>
      </c>
      <c r="C210" s="129"/>
      <c r="D210" s="129"/>
      <c r="E210" s="8" t="s">
        <v>66</v>
      </c>
      <c r="F210" s="11">
        <v>8000</v>
      </c>
      <c r="G210" s="11">
        <v>8000</v>
      </c>
      <c r="H210" s="50">
        <v>0</v>
      </c>
      <c r="I210" s="13">
        <f t="shared" si="57"/>
        <v>0</v>
      </c>
    </row>
    <row r="211" spans="2:9" s="81" customFormat="1" ht="25.5" x14ac:dyDescent="0.2">
      <c r="B211" s="129">
        <v>3212</v>
      </c>
      <c r="C211" s="129"/>
      <c r="D211" s="129"/>
      <c r="E211" s="8" t="s">
        <v>173</v>
      </c>
      <c r="F211" s="11">
        <v>11200</v>
      </c>
      <c r="G211" s="11">
        <v>11200</v>
      </c>
      <c r="H211" s="13">
        <v>0</v>
      </c>
      <c r="I211" s="13">
        <f t="shared" si="57"/>
        <v>0</v>
      </c>
    </row>
    <row r="212" spans="2:9" s="81" customFormat="1" x14ac:dyDescent="0.2">
      <c r="B212" s="129">
        <v>3213</v>
      </c>
      <c r="C212" s="129"/>
      <c r="D212" s="129"/>
      <c r="E212" s="8" t="s">
        <v>67</v>
      </c>
      <c r="F212" s="11">
        <v>0</v>
      </c>
      <c r="G212" s="11">
        <v>0</v>
      </c>
      <c r="H212" s="13">
        <v>10093.75</v>
      </c>
      <c r="I212" s="13">
        <v>0</v>
      </c>
    </row>
    <row r="213" spans="2:9" s="81" customFormat="1" x14ac:dyDescent="0.2">
      <c r="B213" s="129">
        <v>322</v>
      </c>
      <c r="C213" s="129"/>
      <c r="D213" s="129"/>
      <c r="E213" s="8" t="s">
        <v>4</v>
      </c>
      <c r="F213" s="12">
        <f>SUM(F214:F217)</f>
        <v>0</v>
      </c>
      <c r="G213" s="12">
        <f>SUM(G214:G217)</f>
        <v>17500</v>
      </c>
      <c r="H213" s="13">
        <f>SUM(H214:H217)</f>
        <v>20788.52</v>
      </c>
      <c r="I213" s="13">
        <f t="shared" si="57"/>
        <v>118.79154285714286</v>
      </c>
    </row>
    <row r="214" spans="2:9" s="81" customFormat="1" x14ac:dyDescent="0.2">
      <c r="B214" s="129">
        <v>3221</v>
      </c>
      <c r="C214" s="129"/>
      <c r="D214" s="129"/>
      <c r="E214" s="8" t="s">
        <v>97</v>
      </c>
      <c r="F214" s="12">
        <v>0</v>
      </c>
      <c r="G214" s="12">
        <v>0</v>
      </c>
      <c r="H214" s="13">
        <v>2500</v>
      </c>
      <c r="I214" s="13">
        <v>0</v>
      </c>
    </row>
    <row r="215" spans="2:9" s="81" customFormat="1" x14ac:dyDescent="0.2">
      <c r="B215" s="129">
        <v>3222</v>
      </c>
      <c r="C215" s="129"/>
      <c r="D215" s="129"/>
      <c r="E215" s="8" t="s">
        <v>68</v>
      </c>
      <c r="F215" s="12">
        <v>0</v>
      </c>
      <c r="G215" s="12">
        <v>0</v>
      </c>
      <c r="H215" s="13">
        <v>0</v>
      </c>
      <c r="I215" s="13">
        <v>0</v>
      </c>
    </row>
    <row r="216" spans="2:9" s="81" customFormat="1" ht="25.5" x14ac:dyDescent="0.2">
      <c r="B216" s="129">
        <v>3224</v>
      </c>
      <c r="C216" s="129"/>
      <c r="D216" s="129"/>
      <c r="E216" s="8" t="s">
        <v>174</v>
      </c>
      <c r="F216" s="12">
        <v>0</v>
      </c>
      <c r="G216" s="12">
        <v>17500</v>
      </c>
      <c r="H216" s="13">
        <v>17415.71</v>
      </c>
      <c r="I216" s="13">
        <f t="shared" si="57"/>
        <v>99.518342857142855</v>
      </c>
    </row>
    <row r="217" spans="2:9" s="81" customFormat="1" x14ac:dyDescent="0.2">
      <c r="B217" s="129">
        <v>3225</v>
      </c>
      <c r="C217" s="129"/>
      <c r="D217" s="129"/>
      <c r="E217" s="8" t="s">
        <v>175</v>
      </c>
      <c r="F217" s="12">
        <v>0</v>
      </c>
      <c r="G217" s="12">
        <v>0</v>
      </c>
      <c r="H217" s="13">
        <v>872.81</v>
      </c>
      <c r="I217" s="13">
        <v>0</v>
      </c>
    </row>
    <row r="218" spans="2:9" s="81" customFormat="1" x14ac:dyDescent="0.2">
      <c r="B218" s="129">
        <v>323</v>
      </c>
      <c r="C218" s="129"/>
      <c r="D218" s="129"/>
      <c r="E218" s="8" t="s">
        <v>5</v>
      </c>
      <c r="F218" s="12">
        <f>SUM(F219:F220)</f>
        <v>43145</v>
      </c>
      <c r="G218" s="12">
        <f t="shared" ref="G218:H218" si="65">SUM(G219:G220)</f>
        <v>43145</v>
      </c>
      <c r="H218" s="13">
        <f t="shared" si="65"/>
        <v>0</v>
      </c>
      <c r="I218" s="13">
        <f t="shared" si="57"/>
        <v>0</v>
      </c>
    </row>
    <row r="219" spans="2:9" s="81" customFormat="1" x14ac:dyDescent="0.2">
      <c r="B219" s="129">
        <v>3237</v>
      </c>
      <c r="C219" s="129"/>
      <c r="D219" s="129"/>
      <c r="E219" s="8" t="s">
        <v>64</v>
      </c>
      <c r="F219" s="12">
        <v>24395</v>
      </c>
      <c r="G219" s="12">
        <v>24395</v>
      </c>
      <c r="H219" s="13">
        <v>0</v>
      </c>
      <c r="I219" s="13">
        <f t="shared" si="57"/>
        <v>0</v>
      </c>
    </row>
    <row r="220" spans="2:9" s="81" customFormat="1" x14ac:dyDescent="0.2">
      <c r="B220" s="129">
        <v>3239</v>
      </c>
      <c r="C220" s="129"/>
      <c r="D220" s="129"/>
      <c r="E220" s="8" t="s">
        <v>73</v>
      </c>
      <c r="F220" s="12">
        <v>18750</v>
      </c>
      <c r="G220" s="12">
        <v>18750</v>
      </c>
      <c r="H220" s="13">
        <v>0</v>
      </c>
      <c r="I220" s="13">
        <f t="shared" si="57"/>
        <v>0</v>
      </c>
    </row>
    <row r="221" spans="2:9" s="81" customFormat="1" ht="25.5" x14ac:dyDescent="0.2">
      <c r="B221" s="129">
        <v>324</v>
      </c>
      <c r="C221" s="129"/>
      <c r="D221" s="129"/>
      <c r="E221" s="8" t="s">
        <v>15</v>
      </c>
      <c r="F221" s="12">
        <f t="shared" ref="F221:H221" si="66">SUM(F222)</f>
        <v>0</v>
      </c>
      <c r="G221" s="12">
        <f t="shared" si="66"/>
        <v>0</v>
      </c>
      <c r="H221" s="13">
        <f t="shared" si="66"/>
        <v>0</v>
      </c>
      <c r="I221" s="13">
        <v>0</v>
      </c>
    </row>
    <row r="222" spans="2:9" s="81" customFormat="1" ht="25.5" x14ac:dyDescent="0.2">
      <c r="B222" s="129">
        <v>3241</v>
      </c>
      <c r="C222" s="129"/>
      <c r="D222" s="129"/>
      <c r="E222" s="8" t="s">
        <v>15</v>
      </c>
      <c r="F222" s="12">
        <v>0</v>
      </c>
      <c r="G222" s="12">
        <v>0</v>
      </c>
      <c r="H222" s="13">
        <v>0</v>
      </c>
      <c r="I222" s="13">
        <v>0</v>
      </c>
    </row>
    <row r="223" spans="2:9" s="81" customFormat="1" x14ac:dyDescent="0.2">
      <c r="B223" s="129">
        <v>329</v>
      </c>
      <c r="C223" s="129"/>
      <c r="D223" s="129"/>
      <c r="E223" s="8" t="s">
        <v>6</v>
      </c>
      <c r="F223" s="12">
        <f>SUM(F224:F225)</f>
        <v>13135</v>
      </c>
      <c r="G223" s="12">
        <f t="shared" ref="G223:H223" si="67">SUM(G224:G225)</f>
        <v>13135</v>
      </c>
      <c r="H223" s="13">
        <f t="shared" si="67"/>
        <v>1000</v>
      </c>
      <c r="I223" s="13">
        <f t="shared" si="57"/>
        <v>7.6132470498667688</v>
      </c>
    </row>
    <row r="224" spans="2:9" s="81" customFormat="1" x14ac:dyDescent="0.2">
      <c r="B224" s="129">
        <v>3293</v>
      </c>
      <c r="C224" s="129"/>
      <c r="D224" s="129"/>
      <c r="E224" s="8" t="s">
        <v>74</v>
      </c>
      <c r="F224" s="12">
        <v>4250</v>
      </c>
      <c r="G224" s="12">
        <v>4250</v>
      </c>
      <c r="H224" s="13">
        <v>0</v>
      </c>
      <c r="I224" s="13">
        <f t="shared" si="57"/>
        <v>0</v>
      </c>
    </row>
    <row r="225" spans="2:9" s="81" customFormat="1" x14ac:dyDescent="0.2">
      <c r="B225" s="129">
        <v>3299</v>
      </c>
      <c r="C225" s="129"/>
      <c r="D225" s="129"/>
      <c r="E225" s="8" t="s">
        <v>6</v>
      </c>
      <c r="F225" s="12">
        <v>8885</v>
      </c>
      <c r="G225" s="12">
        <v>8885</v>
      </c>
      <c r="H225" s="13">
        <v>1000</v>
      </c>
      <c r="I225" s="13">
        <f t="shared" si="57"/>
        <v>11.254924029262803</v>
      </c>
    </row>
    <row r="226" spans="2:9" s="81" customFormat="1" ht="25.5" x14ac:dyDescent="0.2">
      <c r="B226" s="129">
        <v>36</v>
      </c>
      <c r="C226" s="129"/>
      <c r="D226" s="129"/>
      <c r="E226" s="88" t="s">
        <v>215</v>
      </c>
      <c r="F226" s="12">
        <f>F230+F227</f>
        <v>660000</v>
      </c>
      <c r="G226" s="12">
        <f t="shared" ref="G226:H226" si="68">G230+G227</f>
        <v>660000</v>
      </c>
      <c r="H226" s="13">
        <f t="shared" si="68"/>
        <v>1491.43</v>
      </c>
      <c r="I226" s="13">
        <f t="shared" si="57"/>
        <v>0.22597424242424247</v>
      </c>
    </row>
    <row r="227" spans="2:9" s="81" customFormat="1" x14ac:dyDescent="0.2">
      <c r="B227" s="129">
        <v>361</v>
      </c>
      <c r="C227" s="129"/>
      <c r="D227" s="129"/>
      <c r="E227" s="138" t="s">
        <v>236</v>
      </c>
      <c r="F227" s="12">
        <f>SUM(F228:F229)</f>
        <v>0</v>
      </c>
      <c r="G227" s="12">
        <f>SUM(G228:G229)</f>
        <v>0</v>
      </c>
      <c r="H227" s="13">
        <f>SUM(H228:H229)</f>
        <v>1491.43</v>
      </c>
      <c r="I227" s="13">
        <v>0</v>
      </c>
    </row>
    <row r="228" spans="2:9" s="81" customFormat="1" x14ac:dyDescent="0.2">
      <c r="B228" s="129">
        <v>3611</v>
      </c>
      <c r="C228" s="129"/>
      <c r="D228" s="129"/>
      <c r="E228" s="138" t="s">
        <v>237</v>
      </c>
      <c r="F228" s="12">
        <v>0</v>
      </c>
      <c r="G228" s="12">
        <v>0</v>
      </c>
      <c r="H228" s="13">
        <v>347.67</v>
      </c>
      <c r="I228" s="13">
        <v>0</v>
      </c>
    </row>
    <row r="229" spans="2:9" s="81" customFormat="1" x14ac:dyDescent="0.2">
      <c r="B229" s="129">
        <v>3612</v>
      </c>
      <c r="C229" s="129"/>
      <c r="D229" s="129"/>
      <c r="E229" s="138" t="s">
        <v>238</v>
      </c>
      <c r="F229" s="12">
        <v>0</v>
      </c>
      <c r="G229" s="12">
        <v>0</v>
      </c>
      <c r="H229" s="13">
        <v>1143.76</v>
      </c>
      <c r="I229" s="13">
        <v>0</v>
      </c>
    </row>
    <row r="230" spans="2:9" s="81" customFormat="1" ht="25.5" x14ac:dyDescent="0.2">
      <c r="B230" s="129">
        <v>362</v>
      </c>
      <c r="C230" s="129"/>
      <c r="D230" s="129"/>
      <c r="E230" s="8" t="s">
        <v>216</v>
      </c>
      <c r="F230" s="12">
        <f>SUM(F231:F232)</f>
        <v>660000</v>
      </c>
      <c r="G230" s="12">
        <f t="shared" ref="G230:H230" si="69">SUM(G231:G232)</f>
        <v>660000</v>
      </c>
      <c r="H230" s="13">
        <f t="shared" si="69"/>
        <v>0</v>
      </c>
      <c r="I230" s="13">
        <f t="shared" si="57"/>
        <v>0</v>
      </c>
    </row>
    <row r="231" spans="2:9" s="81" customFormat="1" ht="38.25" x14ac:dyDescent="0.2">
      <c r="B231" s="129">
        <v>3621</v>
      </c>
      <c r="C231" s="129"/>
      <c r="D231" s="129"/>
      <c r="E231" s="8" t="s">
        <v>217</v>
      </c>
      <c r="F231" s="12">
        <v>160000</v>
      </c>
      <c r="G231" s="12">
        <v>160000</v>
      </c>
      <c r="H231" s="13">
        <v>0</v>
      </c>
      <c r="I231" s="13">
        <f t="shared" si="57"/>
        <v>0</v>
      </c>
    </row>
    <row r="232" spans="2:9" s="81" customFormat="1" ht="38.25" x14ac:dyDescent="0.2">
      <c r="B232" s="129">
        <v>3622</v>
      </c>
      <c r="C232" s="129"/>
      <c r="D232" s="129"/>
      <c r="E232" s="8" t="s">
        <v>218</v>
      </c>
      <c r="F232" s="12">
        <v>500000</v>
      </c>
      <c r="G232" s="12">
        <v>500000</v>
      </c>
      <c r="H232" s="13">
        <v>0</v>
      </c>
      <c r="I232" s="13">
        <f t="shared" si="57"/>
        <v>0</v>
      </c>
    </row>
    <row r="233" spans="2:9" s="81" customFormat="1" ht="25.5" x14ac:dyDescent="0.2">
      <c r="B233" s="129">
        <v>42</v>
      </c>
      <c r="C233" s="129"/>
      <c r="D233" s="129"/>
      <c r="E233" s="8" t="s">
        <v>31</v>
      </c>
      <c r="F233" s="12">
        <f>SUM(F234)</f>
        <v>894000</v>
      </c>
      <c r="G233" s="12">
        <f>SUM(G234)</f>
        <v>894000</v>
      </c>
      <c r="H233" s="13">
        <f>SUM(H234)</f>
        <v>176633.91</v>
      </c>
      <c r="I233" s="13">
        <f t="shared" si="57"/>
        <v>19.757708053691275</v>
      </c>
    </row>
    <row r="234" spans="2:9" s="81" customFormat="1" x14ac:dyDescent="0.2">
      <c r="B234" s="129">
        <v>422</v>
      </c>
      <c r="C234" s="129"/>
      <c r="D234" s="129"/>
      <c r="E234" s="8" t="s">
        <v>8</v>
      </c>
      <c r="F234" s="12">
        <f>SUM(F235:F237)</f>
        <v>894000</v>
      </c>
      <c r="G234" s="12">
        <f t="shared" ref="G234:H234" si="70">SUM(G235:G237)</f>
        <v>894000</v>
      </c>
      <c r="H234" s="13">
        <f t="shared" si="70"/>
        <v>176633.91</v>
      </c>
      <c r="I234" s="13">
        <f t="shared" si="57"/>
        <v>19.757708053691275</v>
      </c>
    </row>
    <row r="235" spans="2:9" s="81" customFormat="1" x14ac:dyDescent="0.2">
      <c r="B235" s="129">
        <v>4221</v>
      </c>
      <c r="C235" s="129"/>
      <c r="D235" s="129"/>
      <c r="E235" s="8" t="s">
        <v>195</v>
      </c>
      <c r="F235" s="12">
        <v>483000</v>
      </c>
      <c r="G235" s="12">
        <v>483000</v>
      </c>
      <c r="H235" s="13">
        <v>0</v>
      </c>
      <c r="I235" s="13">
        <f t="shared" si="57"/>
        <v>0</v>
      </c>
    </row>
    <row r="236" spans="2:9" s="81" customFormat="1" x14ac:dyDescent="0.2">
      <c r="B236" s="129">
        <v>4224</v>
      </c>
      <c r="C236" s="129"/>
      <c r="D236" s="129"/>
      <c r="E236" s="8" t="s">
        <v>94</v>
      </c>
      <c r="F236" s="12">
        <v>411000</v>
      </c>
      <c r="G236" s="12">
        <v>411000</v>
      </c>
      <c r="H236" s="13">
        <v>175514.91</v>
      </c>
      <c r="I236" s="13">
        <f t="shared" si="57"/>
        <v>42.704357664233576</v>
      </c>
    </row>
    <row r="237" spans="2:9" s="81" customFormat="1" ht="25.5" x14ac:dyDescent="0.2">
      <c r="B237" s="129">
        <v>4227</v>
      </c>
      <c r="C237" s="129"/>
      <c r="D237" s="129"/>
      <c r="E237" s="8" t="s">
        <v>182</v>
      </c>
      <c r="F237" s="11">
        <v>0</v>
      </c>
      <c r="G237" s="11">
        <v>0</v>
      </c>
      <c r="H237" s="50">
        <v>1119</v>
      </c>
      <c r="I237" s="13">
        <v>0</v>
      </c>
    </row>
    <row r="238" spans="2:9" s="81" customFormat="1" ht="25.5" x14ac:dyDescent="0.2">
      <c r="B238" s="129">
        <v>45</v>
      </c>
      <c r="C238" s="129"/>
      <c r="D238" s="129"/>
      <c r="E238" s="8" t="s">
        <v>14</v>
      </c>
      <c r="F238" s="11">
        <f>F239+F241+F243</f>
        <v>500000</v>
      </c>
      <c r="G238" s="11">
        <f t="shared" ref="G238:H238" si="71">G239+G241+G243</f>
        <v>500000</v>
      </c>
      <c r="H238" s="50">
        <f t="shared" si="71"/>
        <v>157050</v>
      </c>
      <c r="I238" s="13">
        <f t="shared" si="57"/>
        <v>31.41</v>
      </c>
    </row>
    <row r="239" spans="2:9" s="81" customFormat="1" ht="25.5" x14ac:dyDescent="0.2">
      <c r="B239" s="129">
        <v>451</v>
      </c>
      <c r="C239" s="129"/>
      <c r="D239" s="129"/>
      <c r="E239" s="8" t="s">
        <v>11</v>
      </c>
      <c r="F239" s="11">
        <f t="shared" ref="F239:H239" si="72">F240</f>
        <v>500000</v>
      </c>
      <c r="G239" s="11">
        <f t="shared" si="72"/>
        <v>500000</v>
      </c>
      <c r="H239" s="50">
        <f t="shared" si="72"/>
        <v>0</v>
      </c>
      <c r="I239" s="13">
        <f t="shared" si="57"/>
        <v>0</v>
      </c>
    </row>
    <row r="240" spans="2:9" s="81" customFormat="1" ht="25.5" x14ac:dyDescent="0.2">
      <c r="B240" s="129">
        <v>4511</v>
      </c>
      <c r="C240" s="129"/>
      <c r="D240" s="129"/>
      <c r="E240" s="8" t="s">
        <v>11</v>
      </c>
      <c r="F240" s="11">
        <v>500000</v>
      </c>
      <c r="G240" s="11">
        <v>500000</v>
      </c>
      <c r="H240" s="13">
        <v>0</v>
      </c>
      <c r="I240" s="13">
        <f t="shared" si="57"/>
        <v>0</v>
      </c>
    </row>
    <row r="241" spans="2:9" s="81" customFormat="1" x14ac:dyDescent="0.2">
      <c r="B241" s="129">
        <v>452</v>
      </c>
      <c r="C241" s="129"/>
      <c r="D241" s="129"/>
      <c r="E241" s="8" t="s">
        <v>89</v>
      </c>
      <c r="F241" s="11">
        <f>SUM(F242)</f>
        <v>0</v>
      </c>
      <c r="G241" s="11">
        <f>SUM(G242)</f>
        <v>0</v>
      </c>
      <c r="H241" s="50">
        <f>SUM(H242)</f>
        <v>140250</v>
      </c>
      <c r="I241" s="13">
        <v>0</v>
      </c>
    </row>
    <row r="242" spans="2:9" s="81" customFormat="1" x14ac:dyDescent="0.2">
      <c r="B242" s="129">
        <v>4521</v>
      </c>
      <c r="C242" s="129"/>
      <c r="D242" s="129"/>
      <c r="E242" s="8" t="s">
        <v>89</v>
      </c>
      <c r="F242" s="11">
        <v>0</v>
      </c>
      <c r="G242" s="11">
        <v>0</v>
      </c>
      <c r="H242" s="50">
        <v>140250</v>
      </c>
      <c r="I242" s="13">
        <v>0</v>
      </c>
    </row>
    <row r="243" spans="2:9" s="81" customFormat="1" ht="25.5" x14ac:dyDescent="0.2">
      <c r="B243" s="129">
        <v>454</v>
      </c>
      <c r="C243" s="129"/>
      <c r="D243" s="129"/>
      <c r="E243" s="8" t="s">
        <v>105</v>
      </c>
      <c r="F243" s="11">
        <f>SUM(F244)</f>
        <v>0</v>
      </c>
      <c r="G243" s="11">
        <f>SUM(G244)</f>
        <v>0</v>
      </c>
      <c r="H243" s="50">
        <f>SUM(H244)</f>
        <v>16800</v>
      </c>
      <c r="I243" s="13">
        <v>0</v>
      </c>
    </row>
    <row r="244" spans="2:9" s="81" customFormat="1" ht="25.5" x14ac:dyDescent="0.2">
      <c r="B244" s="129">
        <v>4541</v>
      </c>
      <c r="C244" s="129"/>
      <c r="D244" s="129"/>
      <c r="E244" s="8" t="s">
        <v>105</v>
      </c>
      <c r="F244" s="11">
        <v>0</v>
      </c>
      <c r="G244" s="11">
        <v>0</v>
      </c>
      <c r="H244" s="50">
        <v>16800</v>
      </c>
      <c r="I244" s="13">
        <v>0</v>
      </c>
    </row>
    <row r="245" spans="2:9" s="81" customFormat="1" x14ac:dyDescent="0.2">
      <c r="B245" s="130">
        <v>61</v>
      </c>
      <c r="C245" s="130"/>
      <c r="D245" s="130"/>
      <c r="E245" s="80" t="s">
        <v>38</v>
      </c>
      <c r="F245" s="83">
        <f>SUM(F246+F253+F274+F271)</f>
        <v>293992</v>
      </c>
      <c r="G245" s="83">
        <f t="shared" ref="G245:H245" si="73">SUM(G246+G253+G274+G271)</f>
        <v>293992</v>
      </c>
      <c r="H245" s="84">
        <f t="shared" si="73"/>
        <v>72341.459999999992</v>
      </c>
      <c r="I245" s="41">
        <f t="shared" si="57"/>
        <v>24.606608343084162</v>
      </c>
    </row>
    <row r="246" spans="2:9" s="81" customFormat="1" x14ac:dyDescent="0.2">
      <c r="B246" s="129">
        <v>31</v>
      </c>
      <c r="C246" s="129"/>
      <c r="D246" s="129"/>
      <c r="E246" s="8" t="s">
        <v>0</v>
      </c>
      <c r="F246" s="11">
        <f t="shared" ref="F246" si="74">SUM(F247+F249+F251)</f>
        <v>0</v>
      </c>
      <c r="G246" s="11">
        <f t="shared" ref="G246:H246" si="75">SUM(G247+G249+G251)</f>
        <v>0</v>
      </c>
      <c r="H246" s="50">
        <f t="shared" si="75"/>
        <v>0</v>
      </c>
      <c r="I246" s="13">
        <v>0</v>
      </c>
    </row>
    <row r="247" spans="2:9" s="81" customFormat="1" x14ac:dyDescent="0.2">
      <c r="B247" s="129">
        <v>311</v>
      </c>
      <c r="C247" s="129"/>
      <c r="D247" s="129"/>
      <c r="E247" s="8" t="s">
        <v>40</v>
      </c>
      <c r="F247" s="11">
        <f t="shared" ref="F247:H247" si="76">SUM(F248)</f>
        <v>0</v>
      </c>
      <c r="G247" s="11">
        <f t="shared" si="76"/>
        <v>0</v>
      </c>
      <c r="H247" s="50">
        <f t="shared" si="76"/>
        <v>0</v>
      </c>
      <c r="I247" s="13">
        <v>0</v>
      </c>
    </row>
    <row r="248" spans="2:9" s="81" customFormat="1" x14ac:dyDescent="0.2">
      <c r="B248" s="129">
        <v>3111</v>
      </c>
      <c r="C248" s="129"/>
      <c r="D248" s="129"/>
      <c r="E248" s="8" t="s">
        <v>65</v>
      </c>
      <c r="F248" s="11">
        <v>0</v>
      </c>
      <c r="G248" s="11">
        <v>0</v>
      </c>
      <c r="H248" s="13">
        <v>0</v>
      </c>
      <c r="I248" s="13">
        <v>0</v>
      </c>
    </row>
    <row r="249" spans="2:9" s="81" customFormat="1" x14ac:dyDescent="0.2">
      <c r="B249" s="129">
        <v>312</v>
      </c>
      <c r="C249" s="129"/>
      <c r="D249" s="129"/>
      <c r="E249" s="8" t="s">
        <v>13</v>
      </c>
      <c r="F249" s="11">
        <f t="shared" ref="F249:H249" si="77">SUM(F250)</f>
        <v>0</v>
      </c>
      <c r="G249" s="11">
        <f t="shared" si="77"/>
        <v>0</v>
      </c>
      <c r="H249" s="50">
        <f t="shared" si="77"/>
        <v>0</v>
      </c>
      <c r="I249" s="13">
        <v>0</v>
      </c>
    </row>
    <row r="250" spans="2:9" s="81" customFormat="1" x14ac:dyDescent="0.2">
      <c r="B250" s="129">
        <v>3121</v>
      </c>
      <c r="C250" s="129"/>
      <c r="D250" s="129"/>
      <c r="E250" s="8" t="s">
        <v>13</v>
      </c>
      <c r="F250" s="11">
        <v>0</v>
      </c>
      <c r="G250" s="11">
        <v>0</v>
      </c>
      <c r="H250" s="13">
        <v>0</v>
      </c>
      <c r="I250" s="13">
        <v>0</v>
      </c>
    </row>
    <row r="251" spans="2:9" s="81" customFormat="1" x14ac:dyDescent="0.2">
      <c r="B251" s="129">
        <v>313</v>
      </c>
      <c r="C251" s="129"/>
      <c r="D251" s="129"/>
      <c r="E251" s="8" t="s">
        <v>1</v>
      </c>
      <c r="F251" s="11">
        <f t="shared" ref="F251:H251" si="78">SUM(F252)</f>
        <v>0</v>
      </c>
      <c r="G251" s="11">
        <f t="shared" si="78"/>
        <v>0</v>
      </c>
      <c r="H251" s="50">
        <f t="shared" si="78"/>
        <v>0</v>
      </c>
      <c r="I251" s="13">
        <v>0</v>
      </c>
    </row>
    <row r="252" spans="2:9" s="81" customFormat="1" ht="25.5" x14ac:dyDescent="0.2">
      <c r="B252" s="129">
        <v>3132</v>
      </c>
      <c r="C252" s="129"/>
      <c r="D252" s="129"/>
      <c r="E252" s="8" t="s">
        <v>171</v>
      </c>
      <c r="F252" s="11">
        <v>0</v>
      </c>
      <c r="G252" s="11">
        <v>0</v>
      </c>
      <c r="H252" s="13">
        <v>0</v>
      </c>
      <c r="I252" s="13">
        <v>0</v>
      </c>
    </row>
    <row r="253" spans="2:9" s="81" customFormat="1" x14ac:dyDescent="0.2">
      <c r="B253" s="129">
        <v>32</v>
      </c>
      <c r="C253" s="129"/>
      <c r="D253" s="129"/>
      <c r="E253" s="8" t="s">
        <v>2</v>
      </c>
      <c r="F253" s="11">
        <f>SUM(F254+F258+F262+F269)</f>
        <v>49000</v>
      </c>
      <c r="G253" s="11">
        <f>SUM(G254+G258+G262+G269)</f>
        <v>49000</v>
      </c>
      <c r="H253" s="50">
        <f>SUM(H254+H258+H262+H269)</f>
        <v>67750.559999999998</v>
      </c>
      <c r="I253" s="13">
        <f t="shared" si="57"/>
        <v>138.26644897959184</v>
      </c>
    </row>
    <row r="254" spans="2:9" s="81" customFormat="1" x14ac:dyDescent="0.2">
      <c r="B254" s="129">
        <v>321</v>
      </c>
      <c r="C254" s="129"/>
      <c r="D254" s="129"/>
      <c r="E254" s="8" t="s">
        <v>3</v>
      </c>
      <c r="F254" s="11">
        <f t="shared" ref="F254" si="79">SUM(F255:F257)</f>
        <v>30000</v>
      </c>
      <c r="G254" s="11">
        <f t="shared" ref="G254:H254" si="80">SUM(G255:G257)</f>
        <v>30000</v>
      </c>
      <c r="H254" s="50">
        <f t="shared" si="80"/>
        <v>63150.559999999998</v>
      </c>
      <c r="I254" s="13">
        <f t="shared" si="57"/>
        <v>210.50186666666667</v>
      </c>
    </row>
    <row r="255" spans="2:9" s="81" customFormat="1" x14ac:dyDescent="0.2">
      <c r="B255" s="129">
        <v>3211</v>
      </c>
      <c r="C255" s="129"/>
      <c r="D255" s="129"/>
      <c r="E255" s="8" t="s">
        <v>66</v>
      </c>
      <c r="F255" s="11">
        <v>15000</v>
      </c>
      <c r="G255" s="11">
        <v>15000</v>
      </c>
      <c r="H255" s="13">
        <v>40852.559999999998</v>
      </c>
      <c r="I255" s="13">
        <f t="shared" si="57"/>
        <v>272.35039999999998</v>
      </c>
    </row>
    <row r="256" spans="2:9" s="81" customFormat="1" ht="25.5" x14ac:dyDescent="0.2">
      <c r="B256" s="129">
        <v>3212</v>
      </c>
      <c r="C256" s="129"/>
      <c r="D256" s="129"/>
      <c r="E256" s="8" t="s">
        <v>173</v>
      </c>
      <c r="F256" s="11">
        <v>0</v>
      </c>
      <c r="G256" s="11">
        <v>0</v>
      </c>
      <c r="H256" s="13">
        <v>0</v>
      </c>
      <c r="I256" s="13">
        <v>0</v>
      </c>
    </row>
    <row r="257" spans="2:9" s="81" customFormat="1" x14ac:dyDescent="0.2">
      <c r="B257" s="129">
        <v>3213</v>
      </c>
      <c r="C257" s="129"/>
      <c r="D257" s="129"/>
      <c r="E257" s="8" t="s">
        <v>67</v>
      </c>
      <c r="F257" s="11">
        <v>15000</v>
      </c>
      <c r="G257" s="11">
        <v>15000</v>
      </c>
      <c r="H257" s="13">
        <v>22298</v>
      </c>
      <c r="I257" s="13">
        <f t="shared" si="57"/>
        <v>148.65333333333334</v>
      </c>
    </row>
    <row r="258" spans="2:9" s="81" customFormat="1" x14ac:dyDescent="0.2">
      <c r="B258" s="129">
        <v>322</v>
      </c>
      <c r="C258" s="129"/>
      <c r="D258" s="129"/>
      <c r="E258" s="8" t="s">
        <v>4</v>
      </c>
      <c r="F258" s="11">
        <f t="shared" ref="F258" si="81">SUM(F259:F261)</f>
        <v>15000</v>
      </c>
      <c r="G258" s="11">
        <f t="shared" ref="G258:H258" si="82">SUM(G259:G261)</f>
        <v>15000</v>
      </c>
      <c r="H258" s="50">
        <f t="shared" si="82"/>
        <v>0</v>
      </c>
      <c r="I258" s="13">
        <f t="shared" si="57"/>
        <v>0</v>
      </c>
    </row>
    <row r="259" spans="2:9" s="81" customFormat="1" x14ac:dyDescent="0.2">
      <c r="B259" s="129">
        <v>3221</v>
      </c>
      <c r="C259" s="129"/>
      <c r="D259" s="129"/>
      <c r="E259" s="8" t="s">
        <v>97</v>
      </c>
      <c r="F259" s="11">
        <v>0</v>
      </c>
      <c r="G259" s="11">
        <v>0</v>
      </c>
      <c r="H259" s="13">
        <v>0</v>
      </c>
      <c r="I259" s="13">
        <v>0</v>
      </c>
    </row>
    <row r="260" spans="2:9" s="81" customFormat="1" x14ac:dyDescent="0.2">
      <c r="B260" s="129">
        <v>3222</v>
      </c>
      <c r="C260" s="129"/>
      <c r="D260" s="129"/>
      <c r="E260" s="8" t="s">
        <v>68</v>
      </c>
      <c r="F260" s="11">
        <v>0</v>
      </c>
      <c r="G260" s="11">
        <v>0</v>
      </c>
      <c r="H260" s="13">
        <v>0</v>
      </c>
      <c r="I260" s="13">
        <v>0</v>
      </c>
    </row>
    <row r="261" spans="2:9" s="81" customFormat="1" x14ac:dyDescent="0.2">
      <c r="B261" s="129">
        <v>3225</v>
      </c>
      <c r="C261" s="129"/>
      <c r="D261" s="129"/>
      <c r="E261" s="8" t="s">
        <v>175</v>
      </c>
      <c r="F261" s="11">
        <v>15000</v>
      </c>
      <c r="G261" s="11">
        <v>15000</v>
      </c>
      <c r="H261" s="13">
        <v>0</v>
      </c>
      <c r="I261" s="13">
        <f t="shared" si="57"/>
        <v>0</v>
      </c>
    </row>
    <row r="262" spans="2:9" s="81" customFormat="1" x14ac:dyDescent="0.2">
      <c r="B262" s="129">
        <v>323</v>
      </c>
      <c r="C262" s="129"/>
      <c r="D262" s="129"/>
      <c r="E262" s="8" t="s">
        <v>5</v>
      </c>
      <c r="F262" s="11">
        <f>SUM(F263:F268)</f>
        <v>2500</v>
      </c>
      <c r="G262" s="11">
        <f>SUM(G263:G268)</f>
        <v>2500</v>
      </c>
      <c r="H262" s="50">
        <f>SUM(H263:H268)</f>
        <v>2000</v>
      </c>
      <c r="I262" s="13">
        <f t="shared" si="57"/>
        <v>80</v>
      </c>
    </row>
    <row r="263" spans="2:9" s="81" customFormat="1" x14ac:dyDescent="0.2">
      <c r="B263" s="129">
        <v>3231</v>
      </c>
      <c r="C263" s="129"/>
      <c r="D263" s="129"/>
      <c r="E263" s="8" t="s">
        <v>85</v>
      </c>
      <c r="F263" s="11">
        <v>1000</v>
      </c>
      <c r="G263" s="11">
        <v>1000</v>
      </c>
      <c r="H263" s="13">
        <v>0</v>
      </c>
      <c r="I263" s="13">
        <f t="shared" si="57"/>
        <v>0</v>
      </c>
    </row>
    <row r="264" spans="2:9" s="81" customFormat="1" x14ac:dyDescent="0.2">
      <c r="B264" s="129">
        <v>3232</v>
      </c>
      <c r="C264" s="129"/>
      <c r="D264" s="129"/>
      <c r="E264" s="8" t="s">
        <v>176</v>
      </c>
      <c r="F264" s="11">
        <v>0</v>
      </c>
      <c r="G264" s="11">
        <v>0</v>
      </c>
      <c r="H264" s="13">
        <v>0</v>
      </c>
      <c r="I264" s="13">
        <v>0</v>
      </c>
    </row>
    <row r="265" spans="2:9" s="81" customFormat="1" x14ac:dyDescent="0.2">
      <c r="B265" s="129">
        <v>3235</v>
      </c>
      <c r="C265" s="129"/>
      <c r="D265" s="129"/>
      <c r="E265" s="8" t="s">
        <v>87</v>
      </c>
      <c r="F265" s="11">
        <v>0</v>
      </c>
      <c r="G265" s="11">
        <v>0</v>
      </c>
      <c r="H265" s="13">
        <v>2000</v>
      </c>
      <c r="I265" s="13">
        <v>0</v>
      </c>
    </row>
    <row r="266" spans="2:9" s="81" customFormat="1" x14ac:dyDescent="0.2">
      <c r="B266" s="129">
        <v>3237</v>
      </c>
      <c r="C266" s="129"/>
      <c r="D266" s="129"/>
      <c r="E266" s="8" t="s">
        <v>64</v>
      </c>
      <c r="F266" s="11">
        <v>0</v>
      </c>
      <c r="G266" s="11">
        <v>0</v>
      </c>
      <c r="H266" s="13">
        <v>0</v>
      </c>
      <c r="I266" s="13">
        <v>0</v>
      </c>
    </row>
    <row r="267" spans="2:9" s="81" customFormat="1" x14ac:dyDescent="0.2">
      <c r="B267" s="129">
        <v>3238</v>
      </c>
      <c r="C267" s="129"/>
      <c r="D267" s="129"/>
      <c r="E267" s="8" t="s">
        <v>72</v>
      </c>
      <c r="F267" s="11">
        <v>0</v>
      </c>
      <c r="G267" s="11">
        <v>0</v>
      </c>
      <c r="H267" s="13">
        <v>0</v>
      </c>
      <c r="I267" s="13">
        <v>0</v>
      </c>
    </row>
    <row r="268" spans="2:9" s="81" customFormat="1" x14ac:dyDescent="0.2">
      <c r="B268" s="129">
        <v>3239</v>
      </c>
      <c r="C268" s="129"/>
      <c r="D268" s="129"/>
      <c r="E268" s="8" t="s">
        <v>73</v>
      </c>
      <c r="F268" s="11">
        <v>1500</v>
      </c>
      <c r="G268" s="11">
        <v>1500</v>
      </c>
      <c r="H268" s="13">
        <v>0</v>
      </c>
      <c r="I268" s="13">
        <f t="shared" ref="I268:I309" si="83">(H268/G268)*100</f>
        <v>0</v>
      </c>
    </row>
    <row r="269" spans="2:9" s="81" customFormat="1" x14ac:dyDescent="0.2">
      <c r="B269" s="129">
        <v>329</v>
      </c>
      <c r="C269" s="129"/>
      <c r="D269" s="129"/>
      <c r="E269" s="8" t="s">
        <v>6</v>
      </c>
      <c r="F269" s="11">
        <f t="shared" ref="F269:H269" si="84">SUM(F270)</f>
        <v>1500</v>
      </c>
      <c r="G269" s="11">
        <f t="shared" si="84"/>
        <v>1500</v>
      </c>
      <c r="H269" s="50">
        <f t="shared" si="84"/>
        <v>2600</v>
      </c>
      <c r="I269" s="13">
        <f t="shared" si="83"/>
        <v>173.33333333333334</v>
      </c>
    </row>
    <row r="270" spans="2:9" s="81" customFormat="1" x14ac:dyDescent="0.2">
      <c r="B270" s="129">
        <v>3299</v>
      </c>
      <c r="C270" s="129"/>
      <c r="D270" s="129"/>
      <c r="E270" s="8" t="s">
        <v>6</v>
      </c>
      <c r="F270" s="11">
        <v>1500</v>
      </c>
      <c r="G270" s="11">
        <v>1500</v>
      </c>
      <c r="H270" s="13">
        <v>2600</v>
      </c>
      <c r="I270" s="13">
        <f t="shared" si="83"/>
        <v>173.33333333333334</v>
      </c>
    </row>
    <row r="271" spans="2:9" s="81" customFormat="1" ht="25.5" x14ac:dyDescent="0.2">
      <c r="B271" s="129">
        <v>37</v>
      </c>
      <c r="C271" s="129"/>
      <c r="D271" s="129"/>
      <c r="E271" s="8" t="s">
        <v>16</v>
      </c>
      <c r="F271" s="11">
        <f>SUM(F272)</f>
        <v>0</v>
      </c>
      <c r="G271" s="11">
        <f t="shared" ref="G271:H272" si="85">SUM(G272)</f>
        <v>0</v>
      </c>
      <c r="H271" s="50">
        <f t="shared" si="85"/>
        <v>2765</v>
      </c>
      <c r="I271" s="13">
        <v>0</v>
      </c>
    </row>
    <row r="272" spans="2:9" s="81" customFormat="1" ht="25.5" x14ac:dyDescent="0.2">
      <c r="B272" s="129">
        <v>372</v>
      </c>
      <c r="C272" s="129"/>
      <c r="D272" s="129"/>
      <c r="E272" s="8" t="s">
        <v>17</v>
      </c>
      <c r="F272" s="11">
        <f>SUM(F273)</f>
        <v>0</v>
      </c>
      <c r="G272" s="11">
        <f t="shared" si="85"/>
        <v>0</v>
      </c>
      <c r="H272" s="50">
        <f t="shared" si="85"/>
        <v>2765</v>
      </c>
      <c r="I272" s="13">
        <v>0</v>
      </c>
    </row>
    <row r="273" spans="2:9" s="81" customFormat="1" ht="25.5" x14ac:dyDescent="0.2">
      <c r="B273" s="129">
        <v>3721</v>
      </c>
      <c r="C273" s="129"/>
      <c r="D273" s="129"/>
      <c r="E273" s="8" t="s">
        <v>17</v>
      </c>
      <c r="F273" s="11">
        <v>0</v>
      </c>
      <c r="G273" s="11">
        <v>0</v>
      </c>
      <c r="H273" s="50">
        <v>2765</v>
      </c>
      <c r="I273" s="13">
        <v>0</v>
      </c>
    </row>
    <row r="274" spans="2:9" s="81" customFormat="1" ht="25.5" x14ac:dyDescent="0.2">
      <c r="B274" s="129">
        <v>42</v>
      </c>
      <c r="C274" s="129"/>
      <c r="D274" s="129"/>
      <c r="E274" s="8" t="s">
        <v>31</v>
      </c>
      <c r="F274" s="11">
        <f>SUM(F275)</f>
        <v>244992</v>
      </c>
      <c r="G274" s="11">
        <f>SUM(G275)</f>
        <v>244992</v>
      </c>
      <c r="H274" s="50">
        <f>SUM(H275)</f>
        <v>1825.9</v>
      </c>
      <c r="I274" s="13">
        <f t="shared" si="83"/>
        <v>0.74528964211076287</v>
      </c>
    </row>
    <row r="275" spans="2:9" s="81" customFormat="1" x14ac:dyDescent="0.2">
      <c r="B275" s="129">
        <v>422</v>
      </c>
      <c r="C275" s="129"/>
      <c r="D275" s="129"/>
      <c r="E275" s="8" t="s">
        <v>8</v>
      </c>
      <c r="F275" s="11">
        <f>SUM(F276:F280)</f>
        <v>244992</v>
      </c>
      <c r="G275" s="11">
        <f>SUM(G276:G280)</f>
        <v>244992</v>
      </c>
      <c r="H275" s="50">
        <f>SUM(H276:H280)</f>
        <v>1825.9</v>
      </c>
      <c r="I275" s="13">
        <f t="shared" si="83"/>
        <v>0.74528964211076287</v>
      </c>
    </row>
    <row r="276" spans="2:9" s="81" customFormat="1" x14ac:dyDescent="0.2">
      <c r="B276" s="129">
        <v>4221</v>
      </c>
      <c r="C276" s="129"/>
      <c r="D276" s="129"/>
      <c r="E276" s="8" t="s">
        <v>195</v>
      </c>
      <c r="F276" s="11">
        <v>7500</v>
      </c>
      <c r="G276" s="11">
        <v>7500</v>
      </c>
      <c r="H276" s="13">
        <v>119.8</v>
      </c>
      <c r="I276" s="13">
        <f t="shared" si="83"/>
        <v>1.5973333333333333</v>
      </c>
    </row>
    <row r="277" spans="2:9" s="81" customFormat="1" x14ac:dyDescent="0.2">
      <c r="B277" s="129">
        <v>4222</v>
      </c>
      <c r="C277" s="129"/>
      <c r="D277" s="129"/>
      <c r="E277" s="8" t="s">
        <v>92</v>
      </c>
      <c r="F277" s="11">
        <v>10000</v>
      </c>
      <c r="G277" s="11">
        <v>10000</v>
      </c>
      <c r="H277" s="13">
        <v>0</v>
      </c>
      <c r="I277" s="13">
        <f t="shared" si="83"/>
        <v>0</v>
      </c>
    </row>
    <row r="278" spans="2:9" s="81" customFormat="1" x14ac:dyDescent="0.2">
      <c r="B278" s="129">
        <v>4223</v>
      </c>
      <c r="C278" s="129"/>
      <c r="D278" s="129"/>
      <c r="E278" s="8" t="s">
        <v>93</v>
      </c>
      <c r="F278" s="11">
        <v>5000</v>
      </c>
      <c r="G278" s="11">
        <v>5000</v>
      </c>
      <c r="H278" s="13">
        <v>0</v>
      </c>
      <c r="I278" s="13">
        <f t="shared" si="83"/>
        <v>0</v>
      </c>
    </row>
    <row r="279" spans="2:9" s="81" customFormat="1" x14ac:dyDescent="0.2">
      <c r="B279" s="129">
        <v>4224</v>
      </c>
      <c r="C279" s="129"/>
      <c r="D279" s="129"/>
      <c r="E279" s="8" t="s">
        <v>94</v>
      </c>
      <c r="F279" s="11">
        <v>217492</v>
      </c>
      <c r="G279" s="11">
        <v>217492</v>
      </c>
      <c r="H279" s="13">
        <v>391.95</v>
      </c>
      <c r="I279" s="13">
        <f t="shared" si="83"/>
        <v>0.18021352509517591</v>
      </c>
    </row>
    <row r="280" spans="2:9" s="81" customFormat="1" ht="25.5" x14ac:dyDescent="0.2">
      <c r="B280" s="129">
        <v>4227</v>
      </c>
      <c r="C280" s="129"/>
      <c r="D280" s="129"/>
      <c r="E280" s="8" t="s">
        <v>182</v>
      </c>
      <c r="F280" s="11">
        <v>5000</v>
      </c>
      <c r="G280" s="11">
        <v>5000</v>
      </c>
      <c r="H280" s="13">
        <v>1314.15</v>
      </c>
      <c r="I280" s="13">
        <f t="shared" si="83"/>
        <v>26.283000000000001</v>
      </c>
    </row>
    <row r="281" spans="2:9" s="81" customFormat="1" x14ac:dyDescent="0.2">
      <c r="B281" s="130">
        <v>69</v>
      </c>
      <c r="C281" s="130"/>
      <c r="D281" s="130"/>
      <c r="E281" s="80" t="s">
        <v>220</v>
      </c>
      <c r="F281" s="83">
        <f>F282</f>
        <v>385000</v>
      </c>
      <c r="G281" s="83">
        <f t="shared" ref="G281:H283" si="86">G282</f>
        <v>385000</v>
      </c>
      <c r="H281" s="84">
        <f t="shared" si="86"/>
        <v>0</v>
      </c>
      <c r="I281" s="13">
        <f t="shared" si="83"/>
        <v>0</v>
      </c>
    </row>
    <row r="282" spans="2:9" s="81" customFormat="1" ht="25.5" x14ac:dyDescent="0.2">
      <c r="B282" s="129">
        <v>45</v>
      </c>
      <c r="C282" s="129"/>
      <c r="D282" s="129"/>
      <c r="E282" s="8" t="s">
        <v>14</v>
      </c>
      <c r="F282" s="11">
        <f>F283</f>
        <v>385000</v>
      </c>
      <c r="G282" s="11">
        <f t="shared" si="86"/>
        <v>385000</v>
      </c>
      <c r="H282" s="50">
        <f t="shared" si="86"/>
        <v>0</v>
      </c>
      <c r="I282" s="13">
        <f t="shared" si="83"/>
        <v>0</v>
      </c>
    </row>
    <row r="283" spans="2:9" s="81" customFormat="1" ht="25.5" x14ac:dyDescent="0.2">
      <c r="B283" s="129">
        <v>451</v>
      </c>
      <c r="C283" s="129"/>
      <c r="D283" s="129"/>
      <c r="E283" s="8" t="s">
        <v>11</v>
      </c>
      <c r="F283" s="11">
        <f>F284</f>
        <v>385000</v>
      </c>
      <c r="G283" s="11">
        <f t="shared" si="86"/>
        <v>385000</v>
      </c>
      <c r="H283" s="50">
        <f t="shared" si="86"/>
        <v>0</v>
      </c>
      <c r="I283" s="13">
        <f t="shared" si="83"/>
        <v>0</v>
      </c>
    </row>
    <row r="284" spans="2:9" s="81" customFormat="1" ht="25.5" x14ac:dyDescent="0.2">
      <c r="B284" s="129">
        <v>4511</v>
      </c>
      <c r="C284" s="129"/>
      <c r="D284" s="129"/>
      <c r="E284" s="8" t="s">
        <v>11</v>
      </c>
      <c r="F284" s="11">
        <v>385000</v>
      </c>
      <c r="G284" s="11">
        <v>385000</v>
      </c>
      <c r="H284" s="50">
        <v>0</v>
      </c>
      <c r="I284" s="13">
        <f t="shared" si="83"/>
        <v>0</v>
      </c>
    </row>
    <row r="285" spans="2:9" s="81" customFormat="1" ht="38.25" x14ac:dyDescent="0.2">
      <c r="B285" s="130">
        <v>71</v>
      </c>
      <c r="C285" s="130"/>
      <c r="D285" s="130"/>
      <c r="E285" s="80" t="s">
        <v>101</v>
      </c>
      <c r="F285" s="83">
        <f>F286+F289</f>
        <v>3000</v>
      </c>
      <c r="G285" s="83">
        <f t="shared" ref="G285:H285" si="87">G286+G289</f>
        <v>3000</v>
      </c>
      <c r="H285" s="84">
        <f t="shared" si="87"/>
        <v>8177.48</v>
      </c>
      <c r="I285" s="41">
        <f t="shared" si="83"/>
        <v>272.58266666666663</v>
      </c>
    </row>
    <row r="286" spans="2:9" s="81" customFormat="1" x14ac:dyDescent="0.2">
      <c r="B286" s="129">
        <v>32</v>
      </c>
      <c r="C286" s="129"/>
      <c r="D286" s="129"/>
      <c r="E286" s="8" t="s">
        <v>2</v>
      </c>
      <c r="F286" s="11">
        <f t="shared" ref="F286:H286" si="88">SUM(F287)</f>
        <v>3000</v>
      </c>
      <c r="G286" s="11">
        <f t="shared" si="88"/>
        <v>3000</v>
      </c>
      <c r="H286" s="50">
        <f t="shared" si="88"/>
        <v>0</v>
      </c>
      <c r="I286" s="13">
        <f t="shared" si="83"/>
        <v>0</v>
      </c>
    </row>
    <row r="287" spans="2:9" s="81" customFormat="1" x14ac:dyDescent="0.2">
      <c r="B287" s="129">
        <v>323</v>
      </c>
      <c r="C287" s="129"/>
      <c r="D287" s="129"/>
      <c r="E287" s="8" t="s">
        <v>5</v>
      </c>
      <c r="F287" s="11">
        <f>SUM(F288:F288)</f>
        <v>3000</v>
      </c>
      <c r="G287" s="11">
        <f>SUM(G288:G288)</f>
        <v>3000</v>
      </c>
      <c r="H287" s="50">
        <f>SUM(H288:H288)</f>
        <v>0</v>
      </c>
      <c r="I287" s="13">
        <f t="shared" si="83"/>
        <v>0</v>
      </c>
    </row>
    <row r="288" spans="2:9" s="81" customFormat="1" x14ac:dyDescent="0.2">
      <c r="B288" s="129">
        <v>3232</v>
      </c>
      <c r="C288" s="129"/>
      <c r="D288" s="129"/>
      <c r="E288" s="8" t="s">
        <v>176</v>
      </c>
      <c r="F288" s="11">
        <v>3000</v>
      </c>
      <c r="G288" s="11">
        <v>3000</v>
      </c>
      <c r="H288" s="13">
        <v>0</v>
      </c>
      <c r="I288" s="13">
        <f t="shared" si="83"/>
        <v>0</v>
      </c>
    </row>
    <row r="289" spans="2:9" s="81" customFormat="1" ht="25.5" x14ac:dyDescent="0.2">
      <c r="B289" s="129">
        <v>42</v>
      </c>
      <c r="C289" s="129"/>
      <c r="D289" s="129"/>
      <c r="E289" s="8" t="s">
        <v>31</v>
      </c>
      <c r="F289" s="11">
        <f>F290</f>
        <v>0</v>
      </c>
      <c r="G289" s="11">
        <f t="shared" ref="G289:H290" si="89">G290</f>
        <v>0</v>
      </c>
      <c r="H289" s="50">
        <f t="shared" si="89"/>
        <v>8177.48</v>
      </c>
      <c r="I289" s="13">
        <v>0</v>
      </c>
    </row>
    <row r="290" spans="2:9" s="81" customFormat="1" x14ac:dyDescent="0.2">
      <c r="B290" s="129">
        <v>422</v>
      </c>
      <c r="C290" s="129"/>
      <c r="D290" s="129"/>
      <c r="E290" s="8" t="s">
        <v>8</v>
      </c>
      <c r="F290" s="11">
        <f>F291</f>
        <v>0</v>
      </c>
      <c r="G290" s="11">
        <f t="shared" si="89"/>
        <v>0</v>
      </c>
      <c r="H290" s="50">
        <f t="shared" si="89"/>
        <v>8177.48</v>
      </c>
      <c r="I290" s="13">
        <v>0</v>
      </c>
    </row>
    <row r="291" spans="2:9" s="81" customFormat="1" x14ac:dyDescent="0.2">
      <c r="B291" s="129">
        <v>4224</v>
      </c>
      <c r="C291" s="129"/>
      <c r="D291" s="129"/>
      <c r="E291" s="8" t="s">
        <v>94</v>
      </c>
      <c r="F291" s="11">
        <v>0</v>
      </c>
      <c r="G291" s="11">
        <v>0</v>
      </c>
      <c r="H291" s="50">
        <v>8177.48</v>
      </c>
      <c r="I291" s="13">
        <v>0</v>
      </c>
    </row>
    <row r="292" spans="2:9" s="81" customFormat="1" ht="38.25" x14ac:dyDescent="0.2">
      <c r="B292" s="130">
        <v>79</v>
      </c>
      <c r="C292" s="130"/>
      <c r="D292" s="130"/>
      <c r="E292" s="80" t="s">
        <v>221</v>
      </c>
      <c r="F292" s="83">
        <f>F293</f>
        <v>7000</v>
      </c>
      <c r="G292" s="83">
        <f t="shared" ref="G292:H292" si="90">G293</f>
        <v>7000</v>
      </c>
      <c r="H292" s="84">
        <f t="shared" si="90"/>
        <v>0</v>
      </c>
      <c r="I292" s="13">
        <f t="shared" si="83"/>
        <v>0</v>
      </c>
    </row>
    <row r="293" spans="2:9" s="81" customFormat="1" ht="25.5" x14ac:dyDescent="0.2">
      <c r="B293" s="129">
        <v>42</v>
      </c>
      <c r="C293" s="129"/>
      <c r="D293" s="129"/>
      <c r="E293" s="8" t="s">
        <v>31</v>
      </c>
      <c r="F293" s="11">
        <f>F294</f>
        <v>7000</v>
      </c>
      <c r="G293" s="11">
        <f t="shared" ref="G293:H294" si="91">G294</f>
        <v>7000</v>
      </c>
      <c r="H293" s="50">
        <f t="shared" si="91"/>
        <v>0</v>
      </c>
      <c r="I293" s="13">
        <f t="shared" si="83"/>
        <v>0</v>
      </c>
    </row>
    <row r="294" spans="2:9" s="81" customFormat="1" x14ac:dyDescent="0.2">
      <c r="B294" s="129">
        <v>422</v>
      </c>
      <c r="C294" s="129"/>
      <c r="D294" s="129"/>
      <c r="E294" s="8" t="s">
        <v>8</v>
      </c>
      <c r="F294" s="11">
        <f>F295</f>
        <v>7000</v>
      </c>
      <c r="G294" s="11">
        <f t="shared" si="91"/>
        <v>7000</v>
      </c>
      <c r="H294" s="50">
        <f t="shared" si="91"/>
        <v>0</v>
      </c>
      <c r="I294" s="13">
        <f t="shared" si="83"/>
        <v>0</v>
      </c>
    </row>
    <row r="295" spans="2:9" s="81" customFormat="1" x14ac:dyDescent="0.2">
      <c r="B295" s="129">
        <v>4224</v>
      </c>
      <c r="C295" s="129"/>
      <c r="D295" s="129"/>
      <c r="E295" s="8" t="s">
        <v>94</v>
      </c>
      <c r="F295" s="11">
        <v>7000</v>
      </c>
      <c r="G295" s="11">
        <v>7000</v>
      </c>
      <c r="H295" s="50">
        <v>0</v>
      </c>
      <c r="I295" s="13">
        <f t="shared" si="83"/>
        <v>0</v>
      </c>
    </row>
    <row r="296" spans="2:9" s="81" customFormat="1" x14ac:dyDescent="0.2">
      <c r="B296" s="130" t="s">
        <v>203</v>
      </c>
      <c r="C296" s="130"/>
      <c r="D296" s="130"/>
      <c r="E296" s="80" t="s">
        <v>112</v>
      </c>
      <c r="F296" s="83">
        <f>F297</f>
        <v>19450</v>
      </c>
      <c r="G296" s="83">
        <f t="shared" ref="G296:H296" si="92">G297</f>
        <v>1470694</v>
      </c>
      <c r="H296" s="84">
        <f t="shared" si="92"/>
        <v>1451244</v>
      </c>
      <c r="I296" s="41">
        <f t="shared" si="83"/>
        <v>98.677495114551363</v>
      </c>
    </row>
    <row r="297" spans="2:9" s="81" customFormat="1" x14ac:dyDescent="0.2">
      <c r="B297" s="130">
        <v>11</v>
      </c>
      <c r="C297" s="130"/>
      <c r="D297" s="130"/>
      <c r="E297" s="82" t="s">
        <v>39</v>
      </c>
      <c r="F297" s="83">
        <f>F298+F303</f>
        <v>19450</v>
      </c>
      <c r="G297" s="83">
        <f>G298+G303</f>
        <v>1470694</v>
      </c>
      <c r="H297" s="84">
        <f>H298+H303</f>
        <v>1451244</v>
      </c>
      <c r="I297" s="41">
        <f t="shared" si="83"/>
        <v>98.677495114551363</v>
      </c>
    </row>
    <row r="298" spans="2:9" s="81" customFormat="1" x14ac:dyDescent="0.2">
      <c r="B298" s="129">
        <v>31</v>
      </c>
      <c r="C298" s="129"/>
      <c r="D298" s="129"/>
      <c r="E298" s="8" t="s">
        <v>0</v>
      </c>
      <c r="F298" s="11">
        <f>F299+F301</f>
        <v>0</v>
      </c>
      <c r="G298" s="11">
        <f>G299+G301</f>
        <v>0</v>
      </c>
      <c r="H298" s="50">
        <f>H299+H301</f>
        <v>0</v>
      </c>
      <c r="I298" s="13">
        <v>0</v>
      </c>
    </row>
    <row r="299" spans="2:9" s="81" customFormat="1" x14ac:dyDescent="0.2">
      <c r="B299" s="129">
        <v>311</v>
      </c>
      <c r="C299" s="129"/>
      <c r="D299" s="129"/>
      <c r="E299" s="8" t="s">
        <v>40</v>
      </c>
      <c r="F299" s="11">
        <f>SUM(F300)</f>
        <v>0</v>
      </c>
      <c r="G299" s="11">
        <f>SUM(G300)</f>
        <v>0</v>
      </c>
      <c r="H299" s="50">
        <f>SUM(H300)</f>
        <v>0</v>
      </c>
      <c r="I299" s="13">
        <v>0</v>
      </c>
    </row>
    <row r="300" spans="2:9" s="81" customFormat="1" x14ac:dyDescent="0.2">
      <c r="B300" s="129">
        <v>3111</v>
      </c>
      <c r="C300" s="129"/>
      <c r="D300" s="129"/>
      <c r="E300" s="8" t="s">
        <v>65</v>
      </c>
      <c r="F300" s="11">
        <v>0</v>
      </c>
      <c r="G300" s="11">
        <v>0</v>
      </c>
      <c r="H300" s="13">
        <v>0</v>
      </c>
      <c r="I300" s="13">
        <v>0</v>
      </c>
    </row>
    <row r="301" spans="2:9" s="81" customFormat="1" x14ac:dyDescent="0.2">
      <c r="B301" s="129">
        <v>313</v>
      </c>
      <c r="C301" s="129"/>
      <c r="D301" s="129"/>
      <c r="E301" s="8" t="s">
        <v>1</v>
      </c>
      <c r="F301" s="11">
        <f>SUM(F302)</f>
        <v>0</v>
      </c>
      <c r="G301" s="11">
        <f>SUM(G302)</f>
        <v>0</v>
      </c>
      <c r="H301" s="50">
        <f>SUM(H302)</f>
        <v>0</v>
      </c>
      <c r="I301" s="13">
        <v>0</v>
      </c>
    </row>
    <row r="302" spans="2:9" s="81" customFormat="1" ht="25.5" x14ac:dyDescent="0.2">
      <c r="B302" s="129">
        <v>3132</v>
      </c>
      <c r="C302" s="129"/>
      <c r="D302" s="129"/>
      <c r="E302" s="8" t="s">
        <v>171</v>
      </c>
      <c r="F302" s="11">
        <v>0</v>
      </c>
      <c r="G302" s="11">
        <v>0</v>
      </c>
      <c r="H302" s="13">
        <v>0</v>
      </c>
      <c r="I302" s="13">
        <v>0</v>
      </c>
    </row>
    <row r="303" spans="2:9" s="81" customFormat="1" x14ac:dyDescent="0.2">
      <c r="B303" s="129">
        <v>32</v>
      </c>
      <c r="C303" s="129"/>
      <c r="D303" s="129"/>
      <c r="E303" s="8" t="s">
        <v>2</v>
      </c>
      <c r="F303" s="11">
        <f>F304+F308+F306</f>
        <v>19450</v>
      </c>
      <c r="G303" s="11">
        <f t="shared" ref="G303:H303" si="93">G304+G308+G306</f>
        <v>1470694</v>
      </c>
      <c r="H303" s="50">
        <f t="shared" si="93"/>
        <v>1451244</v>
      </c>
      <c r="I303" s="13">
        <f t="shared" si="83"/>
        <v>98.677495114551363</v>
      </c>
    </row>
    <row r="304" spans="2:9" s="81" customFormat="1" x14ac:dyDescent="0.2">
      <c r="B304" s="129">
        <v>322</v>
      </c>
      <c r="C304" s="129"/>
      <c r="D304" s="129"/>
      <c r="E304" s="8" t="s">
        <v>4</v>
      </c>
      <c r="F304" s="11">
        <f>SUM(F305)</f>
        <v>0</v>
      </c>
      <c r="G304" s="11">
        <f>SUM(G305)</f>
        <v>0</v>
      </c>
      <c r="H304" s="50">
        <f>SUM(H305)</f>
        <v>0</v>
      </c>
      <c r="I304" s="13">
        <v>0</v>
      </c>
    </row>
    <row r="305" spans="2:9" s="81" customFormat="1" x14ac:dyDescent="0.2">
      <c r="B305" s="129">
        <v>3222</v>
      </c>
      <c r="C305" s="129"/>
      <c r="D305" s="129"/>
      <c r="E305" s="8" t="s">
        <v>68</v>
      </c>
      <c r="F305" s="11">
        <v>0</v>
      </c>
      <c r="G305" s="11">
        <v>0</v>
      </c>
      <c r="H305" s="13">
        <v>0</v>
      </c>
      <c r="I305" s="13">
        <v>0</v>
      </c>
    </row>
    <row r="306" spans="2:9" s="81" customFormat="1" ht="25.5" x14ac:dyDescent="0.2">
      <c r="B306" s="129">
        <v>325</v>
      </c>
      <c r="C306" s="129"/>
      <c r="D306" s="129"/>
      <c r="E306" s="8" t="s">
        <v>214</v>
      </c>
      <c r="F306" s="11">
        <f>F307</f>
        <v>0</v>
      </c>
      <c r="G306" s="11">
        <f t="shared" ref="G306:H306" si="94">G307</f>
        <v>1451244</v>
      </c>
      <c r="H306" s="13">
        <f t="shared" si="94"/>
        <v>1451244</v>
      </c>
      <c r="I306" s="13">
        <f t="shared" si="83"/>
        <v>100</v>
      </c>
    </row>
    <row r="307" spans="2:9" s="81" customFormat="1" ht="25.5" x14ac:dyDescent="0.2">
      <c r="B307" s="129">
        <v>3251</v>
      </c>
      <c r="C307" s="129"/>
      <c r="D307" s="129"/>
      <c r="E307" s="8" t="s">
        <v>213</v>
      </c>
      <c r="F307" s="11">
        <v>0</v>
      </c>
      <c r="G307" s="11">
        <v>1451244</v>
      </c>
      <c r="H307" s="13">
        <v>1451244</v>
      </c>
      <c r="I307" s="13">
        <f t="shared" si="83"/>
        <v>100</v>
      </c>
    </row>
    <row r="308" spans="2:9" x14ac:dyDescent="0.25">
      <c r="B308" s="129">
        <v>329</v>
      </c>
      <c r="C308" s="129"/>
      <c r="D308" s="129"/>
      <c r="E308" s="8" t="s">
        <v>6</v>
      </c>
      <c r="F308" s="11">
        <f>F309</f>
        <v>19450</v>
      </c>
      <c r="G308" s="11">
        <f t="shared" ref="G308:H308" si="95">G309</f>
        <v>19450</v>
      </c>
      <c r="H308" s="13">
        <f t="shared" si="95"/>
        <v>0</v>
      </c>
      <c r="I308" s="13">
        <f t="shared" si="83"/>
        <v>0</v>
      </c>
    </row>
    <row r="309" spans="2:9" x14ac:dyDescent="0.25">
      <c r="B309" s="129">
        <v>3292</v>
      </c>
      <c r="C309" s="129"/>
      <c r="D309" s="129"/>
      <c r="E309" s="8" t="s">
        <v>88</v>
      </c>
      <c r="F309" s="11">
        <v>19450</v>
      </c>
      <c r="G309" s="11">
        <v>19450</v>
      </c>
      <c r="H309" s="13">
        <v>0</v>
      </c>
      <c r="I309" s="13">
        <f t="shared" si="83"/>
        <v>0</v>
      </c>
    </row>
  </sheetData>
  <mergeCells count="306">
    <mergeCell ref="B289:D289"/>
    <mergeCell ref="B290:D290"/>
    <mergeCell ref="B291:D291"/>
    <mergeCell ref="B305:D305"/>
    <mergeCell ref="B28:D28"/>
    <mergeCell ref="B42:D42"/>
    <mergeCell ref="B81:D81"/>
    <mergeCell ref="B122:D122"/>
    <mergeCell ref="B123:D123"/>
    <mergeCell ref="B192:D192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156:D156"/>
    <mergeCell ref="B50:D50"/>
    <mergeCell ref="B51:D51"/>
    <mergeCell ref="B52:D52"/>
    <mergeCell ref="B214:D214"/>
    <mergeCell ref="B227:D227"/>
    <mergeCell ref="B228:D228"/>
    <mergeCell ref="B229:D229"/>
    <mergeCell ref="B157:D157"/>
    <mergeCell ref="B57:D57"/>
    <mergeCell ref="B58:D58"/>
    <mergeCell ref="B59:D59"/>
    <mergeCell ref="B60:D60"/>
    <mergeCell ref="B61:D61"/>
    <mergeCell ref="B62:D62"/>
    <mergeCell ref="B25:D25"/>
    <mergeCell ref="B33:D33"/>
    <mergeCell ref="B34:D34"/>
    <mergeCell ref="B38:D38"/>
    <mergeCell ref="B39:D39"/>
    <mergeCell ref="B40:D40"/>
    <mergeCell ref="B41:D41"/>
    <mergeCell ref="B26:D26"/>
    <mergeCell ref="B27:D27"/>
    <mergeCell ref="B29:D29"/>
    <mergeCell ref="B30:D30"/>
    <mergeCell ref="B31:D31"/>
    <mergeCell ref="B32:D32"/>
    <mergeCell ref="B2:I2"/>
    <mergeCell ref="B4:I4"/>
    <mergeCell ref="B8:D8"/>
    <mergeCell ref="B10:D10"/>
    <mergeCell ref="B19:D19"/>
    <mergeCell ref="B20:D20"/>
    <mergeCell ref="B24:D24"/>
    <mergeCell ref="B11:D11"/>
    <mergeCell ref="B12:D12"/>
    <mergeCell ref="B13:D13"/>
    <mergeCell ref="B15:D15"/>
    <mergeCell ref="B6:E6"/>
    <mergeCell ref="B7:E7"/>
    <mergeCell ref="B14:D14"/>
    <mergeCell ref="B9:D9"/>
    <mergeCell ref="B21:D21"/>
    <mergeCell ref="B22:D22"/>
    <mergeCell ref="B16:D16"/>
    <mergeCell ref="B17:D17"/>
    <mergeCell ref="B18:D18"/>
    <mergeCell ref="B23:D23"/>
    <mergeCell ref="B43:D43"/>
    <mergeCell ref="B44:D44"/>
    <mergeCell ref="B45:D45"/>
    <mergeCell ref="B46:D46"/>
    <mergeCell ref="B47:D47"/>
    <mergeCell ref="B56:D56"/>
    <mergeCell ref="B70:D70"/>
    <mergeCell ref="B71:D71"/>
    <mergeCell ref="B35:D35"/>
    <mergeCell ref="B36:D36"/>
    <mergeCell ref="B37:D37"/>
    <mergeCell ref="B72:D72"/>
    <mergeCell ref="B48:D48"/>
    <mergeCell ref="B49:D49"/>
    <mergeCell ref="B53:D53"/>
    <mergeCell ref="B54:D54"/>
    <mergeCell ref="B55:D55"/>
    <mergeCell ref="B73:D73"/>
    <mergeCell ref="B74:D74"/>
    <mergeCell ref="B75:D75"/>
    <mergeCell ref="B63:D63"/>
    <mergeCell ref="B64:D64"/>
    <mergeCell ref="B65:D65"/>
    <mergeCell ref="B66:D66"/>
    <mergeCell ref="B67:D67"/>
    <mergeCell ref="B68:D68"/>
    <mergeCell ref="B69:D69"/>
    <mergeCell ref="B84:D84"/>
    <mergeCell ref="B85:D85"/>
    <mergeCell ref="B86:D86"/>
    <mergeCell ref="B87:D87"/>
    <mergeCell ref="B88:D88"/>
    <mergeCell ref="B89:D89"/>
    <mergeCell ref="B77:D77"/>
    <mergeCell ref="B78:D78"/>
    <mergeCell ref="B79:D79"/>
    <mergeCell ref="B80:D80"/>
    <mergeCell ref="B82:D82"/>
    <mergeCell ref="B83:D83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24:D124"/>
    <mergeCell ref="B125:D125"/>
    <mergeCell ref="B126:D126"/>
    <mergeCell ref="B127:D127"/>
    <mergeCell ref="B128:D128"/>
    <mergeCell ref="B129:D129"/>
    <mergeCell ref="B116:D116"/>
    <mergeCell ref="B117:D117"/>
    <mergeCell ref="B118:D118"/>
    <mergeCell ref="B119:D119"/>
    <mergeCell ref="B120:D120"/>
    <mergeCell ref="B121:D121"/>
    <mergeCell ref="B138:D138"/>
    <mergeCell ref="B139:D139"/>
    <mergeCell ref="B140:D140"/>
    <mergeCell ref="B141:D141"/>
    <mergeCell ref="B142:D142"/>
    <mergeCell ref="B143:D143"/>
    <mergeCell ref="B130:D130"/>
    <mergeCell ref="B131:D131"/>
    <mergeCell ref="B132:D132"/>
    <mergeCell ref="B135:D135"/>
    <mergeCell ref="B136:D136"/>
    <mergeCell ref="B137:D137"/>
    <mergeCell ref="B150:D150"/>
    <mergeCell ref="B151:D151"/>
    <mergeCell ref="B152:D152"/>
    <mergeCell ref="B153:D153"/>
    <mergeCell ref="B154:D154"/>
    <mergeCell ref="B155:D155"/>
    <mergeCell ref="B144:D144"/>
    <mergeCell ref="B145:D145"/>
    <mergeCell ref="B146:D146"/>
    <mergeCell ref="B147:D147"/>
    <mergeCell ref="B148:D148"/>
    <mergeCell ref="B149:D149"/>
    <mergeCell ref="B164:D164"/>
    <mergeCell ref="B165:D165"/>
    <mergeCell ref="B166:D166"/>
    <mergeCell ref="B167:D167"/>
    <mergeCell ref="B168:D168"/>
    <mergeCell ref="B169:D169"/>
    <mergeCell ref="B158:D158"/>
    <mergeCell ref="B159:D159"/>
    <mergeCell ref="B160:D160"/>
    <mergeCell ref="B161:D161"/>
    <mergeCell ref="B162:D162"/>
    <mergeCell ref="B163:D163"/>
    <mergeCell ref="B178:D178"/>
    <mergeCell ref="B179:D179"/>
    <mergeCell ref="B180:D180"/>
    <mergeCell ref="B181:D181"/>
    <mergeCell ref="B182:D182"/>
    <mergeCell ref="B183:D183"/>
    <mergeCell ref="B170:D170"/>
    <mergeCell ref="B173:D173"/>
    <mergeCell ref="B174:D174"/>
    <mergeCell ref="B175:D175"/>
    <mergeCell ref="B176:D176"/>
    <mergeCell ref="B177:D177"/>
    <mergeCell ref="B171:D171"/>
    <mergeCell ref="B172:D172"/>
    <mergeCell ref="B190:D190"/>
    <mergeCell ref="B191:D191"/>
    <mergeCell ref="B193:D193"/>
    <mergeCell ref="B194:D194"/>
    <mergeCell ref="B199:D199"/>
    <mergeCell ref="B200:D200"/>
    <mergeCell ref="B184:D184"/>
    <mergeCell ref="B185:D185"/>
    <mergeCell ref="B186:D186"/>
    <mergeCell ref="B187:D187"/>
    <mergeCell ref="B188:D188"/>
    <mergeCell ref="B189:D189"/>
    <mergeCell ref="B215:D215"/>
    <mergeCell ref="B221:D221"/>
    <mergeCell ref="B201:D201"/>
    <mergeCell ref="B202:D202"/>
    <mergeCell ref="B204:D204"/>
    <mergeCell ref="B205:D205"/>
    <mergeCell ref="B206:D206"/>
    <mergeCell ref="B207:D207"/>
    <mergeCell ref="B203:D203"/>
    <mergeCell ref="B218:D218"/>
    <mergeCell ref="B219:D219"/>
    <mergeCell ref="B210:D210"/>
    <mergeCell ref="B220:D220"/>
    <mergeCell ref="B247:D247"/>
    <mergeCell ref="B248:D248"/>
    <mergeCell ref="B249:D249"/>
    <mergeCell ref="B250:D250"/>
    <mergeCell ref="B251:D251"/>
    <mergeCell ref="B252:D252"/>
    <mergeCell ref="B236:D236"/>
    <mergeCell ref="B238:D238"/>
    <mergeCell ref="B239:D239"/>
    <mergeCell ref="B240:D240"/>
    <mergeCell ref="B245:D245"/>
    <mergeCell ref="B246:D246"/>
    <mergeCell ref="B241:D241"/>
    <mergeCell ref="B242:D242"/>
    <mergeCell ref="B243:D243"/>
    <mergeCell ref="B244:D244"/>
    <mergeCell ref="B259:D259"/>
    <mergeCell ref="B260:D260"/>
    <mergeCell ref="B261:D261"/>
    <mergeCell ref="B262:D262"/>
    <mergeCell ref="B263:D263"/>
    <mergeCell ref="B264:D264"/>
    <mergeCell ref="B253:D253"/>
    <mergeCell ref="B254:D254"/>
    <mergeCell ref="B255:D255"/>
    <mergeCell ref="B256:D256"/>
    <mergeCell ref="B257:D257"/>
    <mergeCell ref="B258:D258"/>
    <mergeCell ref="B277:D277"/>
    <mergeCell ref="B278:D278"/>
    <mergeCell ref="B279:D279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93:D293"/>
    <mergeCell ref="B294:D294"/>
    <mergeCell ref="B295:D295"/>
    <mergeCell ref="B308:D308"/>
    <mergeCell ref="B309:D309"/>
    <mergeCell ref="B195:D195"/>
    <mergeCell ref="B196:D196"/>
    <mergeCell ref="B197:D197"/>
    <mergeCell ref="B198:D198"/>
    <mergeCell ref="B281:D281"/>
    <mergeCell ref="B282:D282"/>
    <mergeCell ref="B283:D283"/>
    <mergeCell ref="B284:D284"/>
    <mergeCell ref="B292:D292"/>
    <mergeCell ref="B306:D306"/>
    <mergeCell ref="B307:D307"/>
    <mergeCell ref="B280:D280"/>
    <mergeCell ref="B285:D285"/>
    <mergeCell ref="B286:D286"/>
    <mergeCell ref="B287:D287"/>
    <mergeCell ref="B288:D288"/>
    <mergeCell ref="B274:D274"/>
    <mergeCell ref="B275:D275"/>
    <mergeCell ref="B276:D276"/>
    <mergeCell ref="B76:D76"/>
    <mergeCell ref="B114:D114"/>
    <mergeCell ref="B115:D115"/>
    <mergeCell ref="B133:D133"/>
    <mergeCell ref="B134:D134"/>
    <mergeCell ref="B212:D212"/>
    <mergeCell ref="B216:D216"/>
    <mergeCell ref="B217:D217"/>
    <mergeCell ref="B237:D237"/>
    <mergeCell ref="B222:D222"/>
    <mergeCell ref="B223:D223"/>
    <mergeCell ref="B225:D225"/>
    <mergeCell ref="B233:D233"/>
    <mergeCell ref="B234:D234"/>
    <mergeCell ref="B235:D235"/>
    <mergeCell ref="B224:D224"/>
    <mergeCell ref="B226:D226"/>
    <mergeCell ref="B230:D230"/>
    <mergeCell ref="B231:D231"/>
    <mergeCell ref="B232:D232"/>
    <mergeCell ref="B208:D208"/>
    <mergeCell ref="B209:D209"/>
    <mergeCell ref="B211:D211"/>
    <mergeCell ref="B213:D213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I PRIHODI PO IZV. FIN.</vt:lpstr>
      <vt:lpstr>RASHODI - FUNK. KLAS.</vt:lpstr>
      <vt:lpstr>RAČUN FIN. PO EK. KLAS.</vt:lpstr>
      <vt:lpstr>RAČUN FIN. PO IZV. FIN.</vt:lpstr>
      <vt:lpstr>PROG. KLAS. 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Josip Znidarčić</cp:lastModifiedBy>
  <cp:lastPrinted>2025-07-23T12:28:35Z</cp:lastPrinted>
  <dcterms:created xsi:type="dcterms:W3CDTF">1996-10-14T23:33:28Z</dcterms:created>
  <dcterms:modified xsi:type="dcterms:W3CDTF">2026-02-23T08:21:52Z</dcterms:modified>
</cp:coreProperties>
</file>