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znidarcic\Desktop\JOSIP\New Folder\2026\Financijski plan za 2026. godinu\Za Upravno vijeće - priprema\"/>
    </mc:Choice>
  </mc:AlternateContent>
  <xr:revisionPtr revIDLastSave="0" documentId="13_ncr:1_{F0C20ADB-E597-4D39-8706-7308F6F08CE3}" xr6:coauthVersionLast="47" xr6:coauthVersionMax="47" xr10:uidLastSave="{00000000-0000-0000-0000-000000000000}"/>
  <bookViews>
    <workbookView xWindow="-120" yWindow="-120" windowWidth="29040" windowHeight="15720" tabRatio="801" activeTab="7" xr2:uid="{00000000-000D-0000-FFFF-FFFF00000000}"/>
  </bookViews>
  <sheets>
    <sheet name="Naslovna" sheetId="13" r:id="rId1"/>
    <sheet name="SAŽETAK" sheetId="1" r:id="rId2"/>
    <sheet name="RAČUN PRIH. I RASH.-EKONOMSKA" sheetId="3" r:id="rId3"/>
    <sheet name="RAČUN PRIH. I RASH.-IZVORI FIN." sheetId="9" r:id="rId4"/>
    <sheet name="RAČUN RASH.-FUNKCIJSKI" sheetId="10" r:id="rId5"/>
    <sheet name="RAČUN FINANCIRANJA-EKONOMSKA" sheetId="11" r:id="rId6"/>
    <sheet name="RAČUN FINANCIRANJA-IZVORI FIN." sheetId="12" r:id="rId7"/>
    <sheet name="POSEBNI DIO" sheetId="7" r:id="rId8"/>
  </sheets>
  <definedNames>
    <definedName name="_xlnm.Print_Area" localSheetId="0">Naslovna!$A$1:$G$38</definedName>
    <definedName name="_xlnm.Print_Area" localSheetId="7">'POSEBNI DIO'!$A$1:$G$91</definedName>
    <definedName name="_xlnm.Print_Area" localSheetId="5">'RAČUN FINANCIRANJA-EKONOMSKA'!$A$1:$G$17</definedName>
    <definedName name="_xlnm.Print_Area" localSheetId="6">'RAČUN FINANCIRANJA-IZVORI FIN.'!$A$1:$G$25</definedName>
    <definedName name="_xlnm.Print_Area" localSheetId="2">'RAČUN PRIH. I RASH.-EKONOMSKA'!$A$1:$G$32</definedName>
    <definedName name="_xlnm.Print_Area" localSheetId="3">'RAČUN PRIH. I RASH.-IZVORI FIN.'!$B$1:$G$38</definedName>
    <definedName name="_xlnm.Print_Area" localSheetId="4">'RAČUN RASH.-FUNKCIJSKI'!$B$1:$G$9</definedName>
    <definedName name="_xlnm.Print_Area" localSheetId="1">SAŽETAK!$A$1:$J$28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3" l="1"/>
  <c r="F26" i="3"/>
  <c r="E26" i="3"/>
  <c r="D26" i="3"/>
  <c r="C26" i="3"/>
  <c r="G23" i="3" l="1"/>
  <c r="F23" i="3"/>
  <c r="E23" i="3"/>
  <c r="D23" i="3"/>
  <c r="C23" i="3"/>
  <c r="G24" i="3"/>
  <c r="F24" i="3"/>
  <c r="E24" i="3"/>
  <c r="D24" i="3"/>
  <c r="C24" i="3"/>
  <c r="G32" i="3"/>
  <c r="F32" i="3"/>
  <c r="E32" i="3"/>
  <c r="D32" i="3"/>
  <c r="G31" i="3"/>
  <c r="F31" i="3"/>
  <c r="E31" i="3"/>
  <c r="D31" i="3"/>
  <c r="C32" i="3"/>
  <c r="C31" i="3"/>
  <c r="G13" i="3"/>
  <c r="F13" i="3"/>
  <c r="E13" i="3"/>
  <c r="G10" i="3"/>
  <c r="F10" i="3"/>
  <c r="E10" i="3"/>
  <c r="G12" i="7"/>
  <c r="F12" i="7"/>
  <c r="E12" i="7"/>
  <c r="D12" i="7"/>
  <c r="G11" i="7"/>
  <c r="F11" i="7"/>
  <c r="E11" i="7"/>
  <c r="D11" i="7"/>
  <c r="G10" i="7"/>
  <c r="F10" i="7"/>
  <c r="E10" i="7"/>
  <c r="D10" i="7"/>
  <c r="C12" i="7"/>
  <c r="C11" i="7"/>
  <c r="C10" i="7"/>
  <c r="G8" i="7"/>
  <c r="F8" i="7"/>
  <c r="E8" i="7"/>
  <c r="D8" i="7"/>
  <c r="C8" i="7"/>
  <c r="C54" i="7"/>
  <c r="G46" i="7"/>
  <c r="D46" i="7"/>
  <c r="C46" i="7"/>
  <c r="G47" i="7"/>
  <c r="F47" i="7"/>
  <c r="E47" i="7"/>
  <c r="D47" i="7"/>
  <c r="C47" i="7"/>
  <c r="G31" i="7"/>
  <c r="F31" i="7"/>
  <c r="F26" i="7" s="1"/>
  <c r="E31" i="7"/>
  <c r="E26" i="7" s="1"/>
  <c r="D31" i="7"/>
  <c r="C31" i="7"/>
  <c r="G27" i="7"/>
  <c r="F27" i="7"/>
  <c r="E27" i="7"/>
  <c r="D27" i="7"/>
  <c r="C27" i="7"/>
  <c r="G21" i="7"/>
  <c r="F21" i="7"/>
  <c r="E21" i="7"/>
  <c r="D21" i="7"/>
  <c r="C21" i="7"/>
  <c r="G17" i="7"/>
  <c r="F17" i="7"/>
  <c r="E17" i="7"/>
  <c r="D17" i="7"/>
  <c r="C17" i="7"/>
  <c r="G15" i="11"/>
  <c r="G14" i="11" s="1"/>
  <c r="F15" i="11"/>
  <c r="F14" i="11" s="1"/>
  <c r="E15" i="11"/>
  <c r="E14" i="11" s="1"/>
  <c r="D15" i="11"/>
  <c r="D14" i="11" s="1"/>
  <c r="D26" i="7" l="1"/>
  <c r="G16" i="7"/>
  <c r="D16" i="7"/>
  <c r="C26" i="7"/>
  <c r="G26" i="7"/>
  <c r="F16" i="7"/>
  <c r="E16" i="7"/>
  <c r="C16" i="7"/>
  <c r="E15" i="3"/>
  <c r="G25" i="12"/>
  <c r="G24" i="12" s="1"/>
  <c r="F25" i="12"/>
  <c r="F24" i="12" s="1"/>
  <c r="E25" i="12"/>
  <c r="E24" i="12" s="1"/>
  <c r="C25" i="12"/>
  <c r="C24" i="12" s="1"/>
  <c r="D24" i="12"/>
  <c r="C23" i="12"/>
  <c r="C22" i="12" s="1"/>
  <c r="G22" i="12"/>
  <c r="F22" i="12"/>
  <c r="E22" i="12"/>
  <c r="D22" i="12"/>
  <c r="G21" i="12"/>
  <c r="G20" i="12" s="1"/>
  <c r="F21" i="12"/>
  <c r="F20" i="12" s="1"/>
  <c r="E21" i="12"/>
  <c r="E20" i="12" s="1"/>
  <c r="C21" i="12"/>
  <c r="D20" i="12"/>
  <c r="D17" i="12" s="1"/>
  <c r="G25" i="1" s="1"/>
  <c r="C20" i="12"/>
  <c r="G19" i="12"/>
  <c r="G18" i="12" s="1"/>
  <c r="F19" i="12"/>
  <c r="E19" i="12"/>
  <c r="E18" i="12" s="1"/>
  <c r="C19" i="12"/>
  <c r="C18" i="12" s="1"/>
  <c r="F18" i="12"/>
  <c r="D18" i="12"/>
  <c r="G14" i="12"/>
  <c r="F14" i="12"/>
  <c r="E14" i="12"/>
  <c r="D14" i="12"/>
  <c r="F17" i="12" l="1"/>
  <c r="C17" i="12"/>
  <c r="E17" i="12"/>
  <c r="H25" i="1" s="1"/>
  <c r="G17" i="12"/>
  <c r="J25" i="1" l="1"/>
  <c r="I25" i="1"/>
  <c r="G12" i="12" l="1"/>
  <c r="G7" i="12" s="1"/>
  <c r="F12" i="12"/>
  <c r="F7" i="12" s="1"/>
  <c r="E12" i="12"/>
  <c r="C13" i="12"/>
  <c r="C12" i="12" s="1"/>
  <c r="D12" i="12"/>
  <c r="G11" i="12"/>
  <c r="G10" i="12" s="1"/>
  <c r="F11" i="12"/>
  <c r="F10" i="12" s="1"/>
  <c r="E10" i="12"/>
  <c r="D10" i="12"/>
  <c r="D7" i="12" s="1"/>
  <c r="C11" i="12"/>
  <c r="C10" i="12"/>
  <c r="G24" i="1" l="1"/>
  <c r="D6" i="12"/>
  <c r="J24" i="1"/>
  <c r="G6" i="12"/>
  <c r="I24" i="1"/>
  <c r="F6" i="12"/>
  <c r="D10" i="9" l="1"/>
  <c r="G80" i="7" l="1"/>
  <c r="F80" i="7"/>
  <c r="E80" i="7"/>
  <c r="D80" i="7"/>
  <c r="C80" i="7"/>
  <c r="G51" i="7"/>
  <c r="F51" i="7"/>
  <c r="F46" i="7" s="1"/>
  <c r="E51" i="7"/>
  <c r="E46" i="7" s="1"/>
  <c r="D51" i="7"/>
  <c r="C51" i="7"/>
  <c r="J26" i="1" l="1"/>
  <c r="I26" i="1"/>
  <c r="G26" i="1"/>
  <c r="F26" i="1"/>
  <c r="G23" i="1"/>
  <c r="F23" i="1"/>
  <c r="J22" i="1"/>
  <c r="I22" i="1"/>
  <c r="I23" i="1" s="1"/>
  <c r="H22" i="1"/>
  <c r="H23" i="1" s="1"/>
  <c r="G22" i="1"/>
  <c r="J21" i="1"/>
  <c r="J23" i="1" s="1"/>
  <c r="I21" i="1"/>
  <c r="H21" i="1"/>
  <c r="G21" i="1"/>
  <c r="F22" i="1"/>
  <c r="F21" i="1"/>
  <c r="D30" i="3"/>
  <c r="E30" i="3"/>
  <c r="F30" i="3"/>
  <c r="G30" i="3"/>
  <c r="C30" i="3"/>
  <c r="D28" i="3"/>
  <c r="E28" i="3"/>
  <c r="F28" i="3"/>
  <c r="G28" i="3"/>
  <c r="C28" i="3"/>
  <c r="D27" i="3"/>
  <c r="E27" i="3"/>
  <c r="F27" i="3"/>
  <c r="G27" i="3"/>
  <c r="C27" i="3"/>
  <c r="D25" i="3"/>
  <c r="E25" i="3"/>
  <c r="F25" i="3"/>
  <c r="G25" i="3"/>
  <c r="C25" i="3"/>
  <c r="D16" i="9" l="1"/>
  <c r="D34" i="9"/>
  <c r="E16" i="9"/>
  <c r="E34" i="9"/>
  <c r="F16" i="9"/>
  <c r="F34" i="9"/>
  <c r="C34" i="9"/>
  <c r="C16" i="9"/>
  <c r="G34" i="9"/>
  <c r="G16" i="9"/>
  <c r="D29" i="3"/>
  <c r="G13" i="1" s="1"/>
  <c r="G29" i="3"/>
  <c r="J13" i="1" s="1"/>
  <c r="E29" i="3"/>
  <c r="H13" i="1" s="1"/>
  <c r="F29" i="3"/>
  <c r="I13" i="1" s="1"/>
  <c r="C29" i="3"/>
  <c r="F13" i="1" s="1"/>
  <c r="G22" i="3"/>
  <c r="J12" i="1" s="1"/>
  <c r="F22" i="3"/>
  <c r="I12" i="1" s="1"/>
  <c r="D22" i="3"/>
  <c r="G12" i="1" s="1"/>
  <c r="E22" i="3"/>
  <c r="H12" i="1" s="1"/>
  <c r="C22" i="3"/>
  <c r="F12" i="1" s="1"/>
  <c r="F14" i="1" l="1"/>
  <c r="H14" i="1"/>
  <c r="G14" i="1"/>
  <c r="J14" i="1"/>
  <c r="I14" i="1"/>
  <c r="D21" i="3"/>
  <c r="G21" i="3"/>
  <c r="C21" i="3"/>
  <c r="E21" i="3"/>
  <c r="F21" i="3"/>
  <c r="E8" i="12" l="1"/>
  <c r="E7" i="12" s="1"/>
  <c r="F9" i="12"/>
  <c r="F8" i="12" s="1"/>
  <c r="G9" i="12"/>
  <c r="G8" i="12" s="1"/>
  <c r="C9" i="12"/>
  <c r="C8" i="12" s="1"/>
  <c r="G11" i="11"/>
  <c r="G8" i="11"/>
  <c r="F11" i="11"/>
  <c r="F8" i="11"/>
  <c r="E11" i="11"/>
  <c r="E8" i="11"/>
  <c r="D11" i="11"/>
  <c r="D8" i="11"/>
  <c r="C11" i="11"/>
  <c r="C8" i="11"/>
  <c r="D8" i="12"/>
  <c r="H24" i="1" l="1"/>
  <c r="H26" i="1" s="1"/>
  <c r="E6" i="12"/>
  <c r="G84" i="7"/>
  <c r="G83" i="7" s="1"/>
  <c r="F84" i="7"/>
  <c r="F83" i="7" s="1"/>
  <c r="E84" i="7"/>
  <c r="E83" i="7" s="1"/>
  <c r="D84" i="7"/>
  <c r="D83" i="7" s="1"/>
  <c r="C84" i="7"/>
  <c r="C83" i="7" s="1"/>
  <c r="G76" i="7"/>
  <c r="G13" i="7" s="1"/>
  <c r="F76" i="7"/>
  <c r="F13" i="7" s="1"/>
  <c r="E76" i="7"/>
  <c r="E13" i="7" s="1"/>
  <c r="D76" i="7"/>
  <c r="D13" i="7" s="1"/>
  <c r="C76" i="7"/>
  <c r="C13" i="7" s="1"/>
  <c r="G70" i="7"/>
  <c r="F70" i="7"/>
  <c r="E70" i="7"/>
  <c r="D70" i="7"/>
  <c r="C70" i="7"/>
  <c r="G64" i="7"/>
  <c r="G9" i="7" s="1"/>
  <c r="F64" i="7"/>
  <c r="F9" i="7" s="1"/>
  <c r="E64" i="7"/>
  <c r="E9" i="7" s="1"/>
  <c r="D64" i="7"/>
  <c r="D9" i="7" s="1"/>
  <c r="C64" i="7"/>
  <c r="C9" i="7" s="1"/>
  <c r="G55" i="7"/>
  <c r="G54" i="7" s="1"/>
  <c r="F55" i="7"/>
  <c r="F54" i="7" s="1"/>
  <c r="E55" i="7"/>
  <c r="E54" i="7" s="1"/>
  <c r="D55" i="7"/>
  <c r="D54" i="7" s="1"/>
  <c r="C55" i="7"/>
  <c r="G49" i="7"/>
  <c r="F49" i="7"/>
  <c r="E49" i="7"/>
  <c r="D49" i="7"/>
  <c r="C49" i="7"/>
  <c r="G43" i="7"/>
  <c r="F43" i="7"/>
  <c r="E43" i="7"/>
  <c r="D43" i="7"/>
  <c r="C43" i="7"/>
  <c r="G40" i="7"/>
  <c r="F40" i="7"/>
  <c r="E40" i="7"/>
  <c r="D40" i="7"/>
  <c r="C40" i="7"/>
  <c r="G36" i="7"/>
  <c r="F36" i="7"/>
  <c r="E36" i="7"/>
  <c r="D36" i="7"/>
  <c r="C36" i="7"/>
  <c r="C39" i="7" l="1"/>
  <c r="C53" i="7"/>
  <c r="D39" i="7"/>
  <c r="G39" i="7"/>
  <c r="E39" i="7"/>
  <c r="F39" i="7"/>
  <c r="F33" i="9"/>
  <c r="D33" i="9"/>
  <c r="G33" i="9"/>
  <c r="C33" i="9"/>
  <c r="D53" i="7"/>
  <c r="E53" i="7"/>
  <c r="F53" i="7"/>
  <c r="G53" i="7"/>
  <c r="D14" i="3"/>
  <c r="E14" i="3"/>
  <c r="F14" i="3"/>
  <c r="C14" i="7"/>
  <c r="C16" i="3"/>
  <c r="F10" i="1" s="1"/>
  <c r="E30" i="9"/>
  <c r="E29" i="9" s="1"/>
  <c r="E12" i="9"/>
  <c r="E11" i="9" s="1"/>
  <c r="D14" i="7"/>
  <c r="D16" i="3"/>
  <c r="G10" i="1" s="1"/>
  <c r="G18" i="9"/>
  <c r="G17" i="9" s="1"/>
  <c r="G36" i="9"/>
  <c r="G35" i="9" s="1"/>
  <c r="C35" i="7"/>
  <c r="C11" i="9"/>
  <c r="C30" i="9"/>
  <c r="C29" i="9" s="1"/>
  <c r="D12" i="9"/>
  <c r="D11" i="9" s="1"/>
  <c r="D30" i="9"/>
  <c r="D29" i="9" s="1"/>
  <c r="G35" i="7"/>
  <c r="G14" i="3"/>
  <c r="F30" i="9"/>
  <c r="F29" i="9" s="1"/>
  <c r="F12" i="9"/>
  <c r="F11" i="9" s="1"/>
  <c r="C17" i="9"/>
  <c r="C36" i="9"/>
  <c r="C35" i="9" s="1"/>
  <c r="E14" i="7"/>
  <c r="E17" i="3"/>
  <c r="E16" i="3" s="1"/>
  <c r="H10" i="1" s="1"/>
  <c r="G12" i="9"/>
  <c r="G11" i="9" s="1"/>
  <c r="G30" i="9"/>
  <c r="G29" i="9" s="1"/>
  <c r="D17" i="9"/>
  <c r="D36" i="9"/>
  <c r="D35" i="9" s="1"/>
  <c r="F14" i="7"/>
  <c r="F17" i="3"/>
  <c r="F16" i="3" s="1"/>
  <c r="I10" i="1" s="1"/>
  <c r="E18" i="9"/>
  <c r="E17" i="9" s="1"/>
  <c r="E36" i="9"/>
  <c r="E35" i="9" s="1"/>
  <c r="G14" i="7"/>
  <c r="G17" i="3"/>
  <c r="G16" i="3" s="1"/>
  <c r="J10" i="1" s="1"/>
  <c r="F36" i="9"/>
  <c r="F35" i="9" s="1"/>
  <c r="F18" i="9"/>
  <c r="F17" i="9" s="1"/>
  <c r="E10" i="9"/>
  <c r="E7" i="7"/>
  <c r="F7" i="7"/>
  <c r="D7" i="7"/>
  <c r="G7" i="7"/>
  <c r="D35" i="7"/>
  <c r="E35" i="7"/>
  <c r="F35" i="7"/>
  <c r="C7" i="7"/>
  <c r="G32" i="9" l="1"/>
  <c r="G31" i="9" s="1"/>
  <c r="G14" i="9"/>
  <c r="E14" i="9"/>
  <c r="E32" i="9"/>
  <c r="D32" i="9"/>
  <c r="D14" i="9"/>
  <c r="F32" i="9"/>
  <c r="F31" i="9" s="1"/>
  <c r="F14" i="9"/>
  <c r="E15" i="9"/>
  <c r="E33" i="9"/>
  <c r="D31" i="9"/>
  <c r="C14" i="9"/>
  <c r="C13" i="9" s="1"/>
  <c r="C32" i="9"/>
  <c r="C31" i="9" s="1"/>
  <c r="F15" i="7"/>
  <c r="F9" i="3"/>
  <c r="I9" i="1" s="1"/>
  <c r="I11" i="1" s="1"/>
  <c r="I15" i="1" s="1"/>
  <c r="I27" i="1" s="1"/>
  <c r="E9" i="3"/>
  <c r="E8" i="3" s="1"/>
  <c r="G9" i="3"/>
  <c r="J9" i="1" s="1"/>
  <c r="J11" i="1" s="1"/>
  <c r="J15" i="1" s="1"/>
  <c r="J27" i="1" s="1"/>
  <c r="G15" i="7"/>
  <c r="C15" i="7"/>
  <c r="C9" i="3"/>
  <c r="C8" i="3" s="1"/>
  <c r="G10" i="9"/>
  <c r="G9" i="9" s="1"/>
  <c r="G28" i="9"/>
  <c r="G27" i="9" s="1"/>
  <c r="D13" i="9"/>
  <c r="D38" i="9"/>
  <c r="D37" i="9" s="1"/>
  <c r="D19" i="9"/>
  <c r="C8" i="9"/>
  <c r="C7" i="9" s="1"/>
  <c r="C26" i="9"/>
  <c r="C25" i="9" s="1"/>
  <c r="D15" i="7"/>
  <c r="E38" i="9"/>
  <c r="E37" i="9" s="1"/>
  <c r="E20" i="9"/>
  <c r="E19" i="9" s="1"/>
  <c r="E28" i="9"/>
  <c r="E27" i="9" s="1"/>
  <c r="E9" i="9"/>
  <c r="F10" i="9"/>
  <c r="F9" i="9" s="1"/>
  <c r="F28" i="9"/>
  <c r="F27" i="9" s="1"/>
  <c r="C9" i="9"/>
  <c r="C28" i="9"/>
  <c r="C27" i="9" s="1"/>
  <c r="C38" i="9"/>
  <c r="C37" i="9" s="1"/>
  <c r="C19" i="9"/>
  <c r="D9" i="3"/>
  <c r="G26" i="9"/>
  <c r="G25" i="9" s="1"/>
  <c r="G8" i="9"/>
  <c r="G7" i="9" s="1"/>
  <c r="G20" i="9"/>
  <c r="G19" i="9" s="1"/>
  <c r="G38" i="9"/>
  <c r="G37" i="9" s="1"/>
  <c r="G15" i="9"/>
  <c r="E15" i="7"/>
  <c r="D28" i="9"/>
  <c r="D27" i="9" s="1"/>
  <c r="D9" i="9"/>
  <c r="D26" i="9"/>
  <c r="D25" i="9" s="1"/>
  <c r="D8" i="9"/>
  <c r="D7" i="9" s="1"/>
  <c r="F26" i="9"/>
  <c r="F25" i="9" s="1"/>
  <c r="F8" i="9"/>
  <c r="F7" i="9" s="1"/>
  <c r="F38" i="9"/>
  <c r="F37" i="9" s="1"/>
  <c r="F20" i="9"/>
  <c r="F19" i="9" s="1"/>
  <c r="F15" i="9"/>
  <c r="E8" i="9"/>
  <c r="E7" i="9" s="1"/>
  <c r="E26" i="9"/>
  <c r="E25" i="9" s="1"/>
  <c r="E6" i="7"/>
  <c r="E9" i="10" s="1"/>
  <c r="E8" i="10" s="1"/>
  <c r="E7" i="10" s="1"/>
  <c r="E6" i="10" s="1"/>
  <c r="F6" i="7"/>
  <c r="F9" i="10" s="1"/>
  <c r="F8" i="10" s="1"/>
  <c r="F7" i="10" s="1"/>
  <c r="F6" i="10" s="1"/>
  <c r="D6" i="7"/>
  <c r="D9" i="10" s="1"/>
  <c r="D8" i="10" s="1"/>
  <c r="D7" i="10" s="1"/>
  <c r="D6" i="10" s="1"/>
  <c r="G6" i="7"/>
  <c r="G9" i="10" s="1"/>
  <c r="G8" i="10" s="1"/>
  <c r="G7" i="10" s="1"/>
  <c r="G6" i="10" s="1"/>
  <c r="C6" i="7"/>
  <c r="C9" i="10" s="1"/>
  <c r="C8" i="10" s="1"/>
  <c r="C7" i="10" s="1"/>
  <c r="C6" i="10" s="1"/>
  <c r="F13" i="9" l="1"/>
  <c r="E31" i="9"/>
  <c r="E24" i="9" s="1"/>
  <c r="E13" i="9"/>
  <c r="E6" i="9" s="1"/>
  <c r="G13" i="9"/>
  <c r="G6" i="9" s="1"/>
  <c r="F8" i="3"/>
  <c r="H9" i="1"/>
  <c r="H11" i="1" s="1"/>
  <c r="H15" i="1" s="1"/>
  <c r="H27" i="1" s="1"/>
  <c r="G8" i="3"/>
  <c r="C24" i="9"/>
  <c r="F9" i="1"/>
  <c r="F11" i="1" s="1"/>
  <c r="F15" i="1" s="1"/>
  <c r="F27" i="1" s="1"/>
  <c r="D8" i="3"/>
  <c r="G9" i="1"/>
  <c r="G11" i="1" s="1"/>
  <c r="G15" i="1" s="1"/>
  <c r="G27" i="1" s="1"/>
  <c r="C6" i="9"/>
  <c r="F6" i="9"/>
  <c r="F24" i="9"/>
  <c r="D6" i="9"/>
  <c r="D24" i="9"/>
  <c r="G24" i="9"/>
  <c r="C15" i="11" l="1"/>
  <c r="C14" i="11" s="1"/>
  <c r="C15" i="12" l="1"/>
  <c r="C14" i="12" s="1"/>
  <c r="C7" i="12" s="1"/>
  <c r="C6" i="12" s="1"/>
</calcChain>
</file>

<file path=xl/sharedStrings.xml><?xml version="1.0" encoding="utf-8"?>
<sst xmlns="http://schemas.openxmlformats.org/spreadsheetml/2006/main" count="274" uniqueCount="108">
  <si>
    <t>PRIHODI UKUPNO</t>
  </si>
  <si>
    <t>RASHODI UKUPNO</t>
  </si>
  <si>
    <t>RAZLIKA - VIŠAK / MANJAK</t>
  </si>
  <si>
    <t>NETO FINANCIRANJE</t>
  </si>
  <si>
    <t>VIŠAK / MANJAK + NETO FINANCIRANJE</t>
  </si>
  <si>
    <t xml:space="preserve">A. RAČUN PRIHODA I RASHODA 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</si>
  <si>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</si>
  <si>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</si>
  <si>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</si>
  <si>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</si>
  <si>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</si>
  <si>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</si>
  <si>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</si>
  <si>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</si>
  <si>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</si>
  <si>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</si>
  <si>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</si>
  <si>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Pomoći iz inozemstva i od subjekata unutar općeg proračuna</t>
  </si>
  <si>
    <t>PRIJENOS SREDSTAVA IZ PRETHODNE GODINE</t>
  </si>
  <si>
    <t>Prihodi od prodaje nefinancijske imovine</t>
  </si>
  <si>
    <t>Prihodi od prodaje proizvedene dugotrajne imovine</t>
  </si>
  <si>
    <t>A. SAŽETAK RAČUNA PRIHODA I RASHODA</t>
  </si>
  <si>
    <t>B. SAŽETAK RAČUNA FINANCIRANJA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</si>
  <si>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</si>
  <si>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</si>
  <si>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</si>
  <si>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</si>
  <si>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</si>
  <si>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</si>
  <si>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</si>
  <si>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PRIJENOS SREDSTAVA U SLJEDEĆE RAZDOBLJE</t>
  </si>
  <si>
    <t>A1. PRIHODI I RASHODI PREMA EKONOMSKOJ KLASIFIKACIJI</t>
  </si>
  <si>
    <t>A2. PRIHODI I RASHODI PREMA IZVORIMA FINANCIRANJA</t>
  </si>
  <si>
    <t>UKUPNO PRIHODI</t>
  </si>
  <si>
    <t>UKUPNO RASHODI</t>
  </si>
  <si>
    <t>A3. RASHODI PREMA FUNKCIJSKOJ KLASIFIKACIJI</t>
  </si>
  <si>
    <t>B1. RAČUN FINANCIRANJA PREMA EKONOMSKOJ KLASIFIKACIJI</t>
  </si>
  <si>
    <t>B2. RAČUN FINANCIRANJA PREMA IZVORIMA FINANCIRANJA</t>
  </si>
  <si>
    <t>RAZRED I NAZIV</t>
  </si>
  <si>
    <t>Razred/
skupina</t>
  </si>
  <si>
    <t>Razred i naziv</t>
  </si>
  <si>
    <t>NAZIV</t>
  </si>
  <si>
    <t>Opći prihodi i primici</t>
  </si>
  <si>
    <t>Vlastiti prihodi</t>
  </si>
  <si>
    <t>ŠIFRA</t>
  </si>
  <si>
    <t>PROJEKCIJA 2027.</t>
  </si>
  <si>
    <t>OPĆA BOLNICA ZADAR</t>
  </si>
  <si>
    <t>Ostali prihodi za posebne namjene (HZZO)</t>
  </si>
  <si>
    <t xml:space="preserve">Ostale pomoći </t>
  </si>
  <si>
    <t>Donacije</t>
  </si>
  <si>
    <t>Prihodi od prodaje ili zamjene nefinancijske imovine i naknade s naslova osiguranja</t>
  </si>
  <si>
    <t>INVESTICIJE U ZDRAVSTVENU INFRASTRUKTURU</t>
  </si>
  <si>
    <t>K961001</t>
  </si>
  <si>
    <t>OPĆA BOLNICA ZADAR– IZRAVNA KAPITALNA ULAGANJA</t>
  </si>
  <si>
    <t>Rashodi za nabavu proizvedene dugotrajne imovine</t>
  </si>
  <si>
    <t>Rashodi za dodatna ulaganja na nefinancijskoj imovini</t>
  </si>
  <si>
    <t>K961003</t>
  </si>
  <si>
    <t>Projekt izgradnje solarne elektrane na krovu zgrade Poliklinike Opće bolnice Zadar</t>
  </si>
  <si>
    <t>Ostale pomoći</t>
  </si>
  <si>
    <t>K961005</t>
  </si>
  <si>
    <t>Projekt Energetske obnove zgrada Interne medicine, Ginekologije i Pedijatrije OB Zadar NPOO.C6.1.R1-I1.04.0108</t>
  </si>
  <si>
    <t>Pomoći</t>
  </si>
  <si>
    <t>SIGURNOST GRAĐANA I PRAVA NA ZDRAVSTVENE USLUGE</t>
  </si>
  <si>
    <t>A961002</t>
  </si>
  <si>
    <t>ADMINISTRACIJA I UPRAVLJANJE</t>
  </si>
  <si>
    <t>Financijski rashodi</t>
  </si>
  <si>
    <t>Naknade građanima i kućanstvima na temelju osiguranja i druge naknade</t>
  </si>
  <si>
    <t>Ostali rashodi</t>
  </si>
  <si>
    <t>Ostali prihodi za posebne namjene</t>
  </si>
  <si>
    <t>Pomoći dane u inozemstvo i unutar općeg proračuna</t>
  </si>
  <si>
    <t>A961004</t>
  </si>
  <si>
    <t>Primljeni povrati glavnica danih zajmova i depozita</t>
  </si>
  <si>
    <t>Izdaci za dane zajmove i depozite</t>
  </si>
  <si>
    <t>07</t>
  </si>
  <si>
    <t>Zdravstvo</t>
  </si>
  <si>
    <t>073</t>
  </si>
  <si>
    <t>Bolničke službe</t>
  </si>
  <si>
    <t>0731</t>
  </si>
  <si>
    <t>Usluge općih bolnica</t>
  </si>
  <si>
    <t>Prihodi za posebne namjene</t>
  </si>
  <si>
    <t>Prihod od imovine</t>
  </si>
  <si>
    <t>Prihodi od upravnih i administrativnih pristojbi, pristojbi po posebnim propisima i naknada</t>
  </si>
  <si>
    <t>Prihodi od prodaje proizvoda i robe te pruženih usluga i prihodi od donacija</t>
  </si>
  <si>
    <t>Prihodi iz nadležnog proračuna i od HZZO-a temeljem ugovornih obveza</t>
  </si>
  <si>
    <t>Kazne, upravne mjere i ostali prihodi</t>
  </si>
  <si>
    <t>Rashodi za nabavu proiz.dugotrajne imovine</t>
  </si>
  <si>
    <t>Rashodi za dodatna ulaganja na nefinacijkoj imovini</t>
  </si>
  <si>
    <t>IZVRŠENJE 2024.</t>
  </si>
  <si>
    <t>TEKUĆI PLAN 2025.</t>
  </si>
  <si>
    <t>PLAN 2026.</t>
  </si>
  <si>
    <t>PROJEKCIJA 2028.</t>
  </si>
  <si>
    <t>Neto financiranje</t>
  </si>
  <si>
    <t>Prijenos sredstava iz prethodne godine</t>
  </si>
  <si>
    <t>Prijenos sredstava u sljedeću godinu</t>
  </si>
  <si>
    <t>DONOS</t>
  </si>
  <si>
    <t>ODNOS</t>
  </si>
  <si>
    <t>Prijenos sredstava u sljedeće razdoblje</t>
  </si>
  <si>
    <t>A961006</t>
  </si>
  <si>
    <t>PROGRAM PREKOGRANIČNE SURADNJE (IZ EVIDENCIJSKIH PRIHODA) - DIGIHEALTH</t>
  </si>
  <si>
    <t>Europski fond za regionalni razvoj – predfinanciranje iz izvora 11 Opći prihodi i primici</t>
  </si>
  <si>
    <t>A961007</t>
  </si>
  <si>
    <t>PROGRAM PREKOGRANIČNE SURADNJE UPRAVLJAČKO TIJELO IZ INOZEMSTVA (IZ EVIDENCIJSKIH PRIHODA) - PATODIGITAL</t>
  </si>
  <si>
    <t>Pomoći iz državnog proračuna kroz namjenske primitke od zaduživanja - NPOO</t>
  </si>
  <si>
    <r>
      <rPr>
        <b/>
        <sz val="16"/>
        <color indexed="8"/>
        <rFont val="Arial"/>
        <family val="2"/>
        <charset val="238"/>
      </rPr>
      <t>FINANCIJSKI PLAN</t>
    </r>
    <r>
      <rPr>
        <b/>
        <sz val="14"/>
        <color indexed="8"/>
        <rFont val="Arial"/>
        <family val="2"/>
        <charset val="238"/>
      </rPr>
      <t xml:space="preserve">
</t>
    </r>
    <r>
      <rPr>
        <b/>
        <i/>
        <sz val="14"/>
        <color indexed="10"/>
        <rFont val="Arial"/>
        <family val="2"/>
        <charset val="238"/>
      </rPr>
      <t>OPĆE BOLNICE ZADAR</t>
    </r>
    <r>
      <rPr>
        <b/>
        <sz val="14"/>
        <color indexed="8"/>
        <rFont val="Arial"/>
        <family val="2"/>
        <charset val="238"/>
      </rPr>
      <t xml:space="preserve"> ZA 2026. GODINU I
PROJEKCIJA PLANA ZA 2027. I 2028. GODINU</t>
    </r>
  </si>
  <si>
    <t>U Zadru 19.12.2025.</t>
  </si>
  <si>
    <t>FINANCIJSKI PLAN OPĆE BOLNICE
ZADAR ZA 2026. GODINU I PROJEKCIJA PLANA ZA 2027. I 2028. GODINU</t>
  </si>
  <si>
    <t>Predsjednik Upravnog vijeća:</t>
  </si>
  <si>
    <t>Prof. dr.sc. Ivan Bačić, dr. med.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</si>
</sst>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name val="Arial"/>
      <family val="2"/>
    </font>
    <font>
      <sz val="10"/>
      <color indexed="8"/>
      <name val="MS Sans Serif"/>
      <family val="2"/>
      <charset val="238"/>
    </font>
    <font>
      <b/>
      <sz val="16"/>
      <color indexed="8"/>
      <name val="Arial"/>
      <family val="2"/>
      <charset val="238"/>
    </font>
    <font>
      <b/>
      <i/>
      <sz val="14"/>
      <color indexed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1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6">
    <xf numFmtId="0" fontId="0" fillId="0" borderId="0"/>
    <xf numFmtId="0" fontId="17" fillId="0" borderId="0"/>
    <xf numFmtId="0" fontId="20" fillId="4" borderId="6" applyNumberFormat="0" applyProtection="0">
      <alignment horizontal="left" vertical="center" indent="1" justifyLastLine="1"/>
    </xf>
    <xf numFmtId="0" fontId="21" fillId="0" borderId="0"/>
    <xf numFmtId="0" fontId="9" fillId="0" borderId="0"/>
    <xf numFmtId="0" fontId="24" fillId="0" borderId="0"/>
  </cellStyleXfs>
  <cellXfs count="117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14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left" vertical="center" wrapText="1" indent="1"/>
    </xf>
    <xf numFmtId="0" fontId="9" fillId="2" borderId="3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6" fillId="3" borderId="3" xfId="0" quotePrefix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0" borderId="0" xfId="0" applyFont="1"/>
    <xf numFmtId="0" fontId="15" fillId="3" borderId="3" xfId="0" quotePrefix="1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6" fillId="3" borderId="3" xfId="0" applyFont="1" applyFill="1" applyBorder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0" fillId="0" borderId="0" xfId="0" applyNumberFormat="1"/>
    <xf numFmtId="49" fontId="6" fillId="3" borderId="3" xfId="0" applyNumberFormat="1" applyFont="1" applyFill="1" applyBorder="1" applyAlignment="1">
      <alignment vertical="center" wrapText="1"/>
    </xf>
    <xf numFmtId="49" fontId="15" fillId="3" borderId="4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left" vertical="center" wrapText="1"/>
    </xf>
    <xf numFmtId="49" fontId="9" fillId="2" borderId="3" xfId="0" applyNumberFormat="1" applyFont="1" applyFill="1" applyBorder="1" applyAlignment="1">
      <alignment horizontal="left" vertical="center"/>
    </xf>
    <xf numFmtId="49" fontId="9" fillId="2" borderId="3" xfId="0" quotePrefix="1" applyNumberFormat="1" applyFont="1" applyFill="1" applyBorder="1" applyAlignment="1">
      <alignment horizontal="left" vertical="center" wrapText="1"/>
    </xf>
    <xf numFmtId="0" fontId="6" fillId="2" borderId="3" xfId="1" applyFont="1" applyFill="1" applyBorder="1" applyAlignment="1">
      <alignment horizontal="left" vertical="center" wrapText="1"/>
    </xf>
    <xf numFmtId="0" fontId="18" fillId="2" borderId="3" xfId="1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left" vertical="center" wrapText="1"/>
    </xf>
    <xf numFmtId="0" fontId="6" fillId="2" borderId="3" xfId="1" applyFont="1" applyFill="1" applyBorder="1" applyAlignment="1">
      <alignment vertical="center" wrapText="1"/>
    </xf>
    <xf numFmtId="0" fontId="18" fillId="2" borderId="3" xfId="1" applyFont="1" applyFill="1" applyBorder="1" applyAlignment="1">
      <alignment vertical="center" wrapText="1"/>
    </xf>
    <xf numFmtId="0" fontId="3" fillId="2" borderId="3" xfId="1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3" fontId="6" fillId="2" borderId="3" xfId="0" applyNumberFormat="1" applyFont="1" applyFill="1" applyBorder="1" applyAlignment="1">
      <alignment horizontal="right" vertical="center" wrapText="1"/>
    </xf>
    <xf numFmtId="3" fontId="3" fillId="2" borderId="3" xfId="0" applyNumberFormat="1" applyFont="1" applyFill="1" applyBorder="1" applyAlignment="1">
      <alignment horizontal="right" vertical="center" wrapText="1"/>
    </xf>
    <xf numFmtId="3" fontId="18" fillId="2" borderId="3" xfId="0" applyNumberFormat="1" applyFont="1" applyFill="1" applyBorder="1" applyAlignment="1">
      <alignment horizontal="right" vertical="center" wrapText="1"/>
    </xf>
    <xf numFmtId="3" fontId="3" fillId="2" borderId="3" xfId="0" applyNumberFormat="1" applyFont="1" applyFill="1" applyBorder="1" applyAlignment="1">
      <alignment horizontal="right" vertical="center"/>
    </xf>
    <xf numFmtId="3" fontId="11" fillId="2" borderId="3" xfId="0" applyNumberFormat="1" applyFont="1" applyFill="1" applyBorder="1" applyAlignment="1">
      <alignment horizontal="right" vertical="center" wrapText="1"/>
    </xf>
    <xf numFmtId="3" fontId="9" fillId="2" borderId="3" xfId="0" applyNumberFormat="1" applyFont="1" applyFill="1" applyBorder="1" applyAlignment="1">
      <alignment horizontal="right" vertical="center" wrapText="1"/>
    </xf>
    <xf numFmtId="3" fontId="9" fillId="2" borderId="3" xfId="0" quotePrefix="1" applyNumberFormat="1" applyFont="1" applyFill="1" applyBorder="1" applyAlignment="1">
      <alignment horizontal="right" vertical="center" wrapText="1"/>
    </xf>
    <xf numFmtId="3" fontId="9" fillId="2" borderId="3" xfId="0" quotePrefix="1" applyNumberFormat="1" applyFont="1" applyFill="1" applyBorder="1" applyAlignment="1">
      <alignment horizontal="right" vertical="center"/>
    </xf>
    <xf numFmtId="3" fontId="11" fillId="0" borderId="3" xfId="0" applyNumberFormat="1" applyFont="1" applyBorder="1" applyAlignment="1">
      <alignment vertical="center"/>
    </xf>
    <xf numFmtId="3" fontId="11" fillId="0" borderId="3" xfId="0" applyNumberFormat="1" applyFont="1" applyBorder="1" applyAlignment="1">
      <alignment vertical="center" wrapText="1"/>
    </xf>
    <xf numFmtId="3" fontId="11" fillId="3" borderId="3" xfId="0" applyNumberFormat="1" applyFont="1" applyFill="1" applyBorder="1" applyAlignment="1">
      <alignment vertical="center"/>
    </xf>
    <xf numFmtId="3" fontId="11" fillId="3" borderId="3" xfId="0" applyNumberFormat="1" applyFont="1" applyFill="1" applyBorder="1" applyAlignment="1">
      <alignment vertical="center" wrapText="1"/>
    </xf>
    <xf numFmtId="3" fontId="11" fillId="0" borderId="3" xfId="0" applyNumberFormat="1" applyFont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4" fontId="18" fillId="2" borderId="3" xfId="0" applyNumberFormat="1" applyFont="1" applyFill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4" fontId="11" fillId="2" borderId="3" xfId="0" applyNumberFormat="1" applyFont="1" applyFill="1" applyBorder="1" applyAlignment="1">
      <alignment horizontal="right" vertical="center" wrapText="1"/>
    </xf>
    <xf numFmtId="4" fontId="9" fillId="2" borderId="3" xfId="0" applyNumberFormat="1" applyFont="1" applyFill="1" applyBorder="1" applyAlignment="1">
      <alignment horizontal="right" vertical="center" wrapText="1"/>
    </xf>
    <xf numFmtId="4" fontId="9" fillId="2" borderId="3" xfId="0" applyNumberFormat="1" applyFont="1" applyFill="1" applyBorder="1" applyAlignment="1">
      <alignment horizontal="left" vertical="center" wrapText="1"/>
    </xf>
    <xf numFmtId="4" fontId="9" fillId="2" borderId="3" xfId="0" quotePrefix="1" applyNumberFormat="1" applyFont="1" applyFill="1" applyBorder="1" applyAlignment="1">
      <alignment horizontal="right" vertical="center" wrapText="1"/>
    </xf>
    <xf numFmtId="4" fontId="9" fillId="2" borderId="3" xfId="0" quotePrefix="1" applyNumberFormat="1" applyFont="1" applyFill="1" applyBorder="1" applyAlignment="1">
      <alignment horizontal="right" vertical="center"/>
    </xf>
    <xf numFmtId="4" fontId="11" fillId="0" borderId="3" xfId="0" applyNumberFormat="1" applyFont="1" applyBorder="1" applyAlignment="1">
      <alignment vertical="center"/>
    </xf>
    <xf numFmtId="4" fontId="11" fillId="3" borderId="3" xfId="0" applyNumberFormat="1" applyFont="1" applyFill="1" applyBorder="1" applyAlignment="1">
      <alignment vertical="center"/>
    </xf>
    <xf numFmtId="4" fontId="11" fillId="0" borderId="3" xfId="0" applyNumberFormat="1" applyFont="1" applyBorder="1" applyAlignment="1">
      <alignment vertical="center" wrapText="1"/>
    </xf>
    <xf numFmtId="4" fontId="11" fillId="3" borderId="3" xfId="0" applyNumberFormat="1" applyFont="1" applyFill="1" applyBorder="1" applyAlignment="1">
      <alignment vertical="center" wrapText="1"/>
    </xf>
    <xf numFmtId="4" fontId="11" fillId="0" borderId="3" xfId="0" applyNumberFormat="1" applyFont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49" fontId="16" fillId="0" borderId="0" xfId="0" applyNumberFormat="1" applyFont="1"/>
    <xf numFmtId="0" fontId="0" fillId="0" borderId="3" xfId="0" applyBorder="1"/>
    <xf numFmtId="0" fontId="19" fillId="0" borderId="0" xfId="0" applyFont="1"/>
    <xf numFmtId="0" fontId="3" fillId="2" borderId="3" xfId="1" applyFont="1" applyFill="1" applyBorder="1" applyAlignment="1">
      <alignment horizontal="center" vertical="center" wrapText="1"/>
    </xf>
    <xf numFmtId="3" fontId="0" fillId="0" borderId="0" xfId="0" applyNumberFormat="1"/>
    <xf numFmtId="4" fontId="0" fillId="0" borderId="0" xfId="0" applyNumberFormat="1"/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1" fillId="0" borderId="1" xfId="0" quotePrefix="1" applyFont="1" applyBorder="1" applyAlignment="1">
      <alignment horizontal="left" vertical="center" wrapText="1"/>
    </xf>
    <xf numFmtId="0" fontId="3" fillId="0" borderId="0" xfId="3" applyFont="1"/>
    <xf numFmtId="0" fontId="3" fillId="0" borderId="0" xfId="3" applyFont="1" applyAlignment="1">
      <alignment horizontal="center"/>
    </xf>
    <xf numFmtId="0" fontId="2" fillId="0" borderId="0" xfId="3" applyFont="1" applyAlignment="1">
      <alignment horizontal="center" vertical="center" wrapText="1"/>
    </xf>
    <xf numFmtId="0" fontId="12" fillId="0" borderId="0" xfId="3" applyFont="1" applyAlignment="1">
      <alignment horizontal="center"/>
    </xf>
    <xf numFmtId="0" fontId="25" fillId="0" borderId="0" xfId="4" applyFont="1" applyAlignment="1">
      <alignment horizontal="left" vertical="center"/>
    </xf>
    <xf numFmtId="0" fontId="25" fillId="0" borderId="5" xfId="5" applyFont="1" applyBorder="1" applyAlignment="1">
      <alignment horizontal="left" vertical="center"/>
    </xf>
    <xf numFmtId="0" fontId="25" fillId="0" borderId="0" xfId="5" applyFont="1" applyAlignment="1">
      <alignment horizontal="left" vertical="center"/>
    </xf>
  </cellXfs>
  <cellStyles count="6">
    <cellStyle name="Normalno" xfId="0" builtinId="0"/>
    <cellStyle name="Normalno 2" xfId="5" xr:uid="{15B52F25-C575-4F50-A85E-84E9F3291BC3}"/>
    <cellStyle name="Normalno 2 2" xfId="1" xr:uid="{00000000-0005-0000-0000-000001000000}"/>
    <cellStyle name="Normalno 3" xfId="4" xr:uid="{8209978F-30D7-47EE-BE2D-24D1DD246268}"/>
    <cellStyle name="Normalno 8" xfId="3" xr:uid="{CBB2E478-E37A-4281-97FD-E9B6E5328E9D}"/>
    <cellStyle name="SAPBEXHLevel3" xfId="2" xr:uid="{EB2C2F03-D397-40A2-B655-49BDC0D0F2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790574</xdr:colOff>
      <xdr:row>4</xdr:row>
      <xdr:rowOff>9526</xdr:rowOff>
    </xdr:from>
    <xdr:to>
      <xdr:col>5</xdr:col>
      <xdr:colOff>133349</xdr:colOff>
      <xdr:row>17</xdr:row>
      <xdr:rowOff>114301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AF23FA9E-ADD0-4E56-BDED-F13017CFA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5974" y="657226"/>
          <a:ext cx="2209800" cy="2209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0FC66-A579-481D-97F7-A8399396CAC0}">
  <sheetPr>
    <tabColor rgb="FF00B050"/>
    <pageSetUpPr fitToPage="1"/>
  </sheetPr>
  <dimension ref="A20:G35"/>
  <sheetViews>
    <sheetView tabSelected="1" topLeftCell="A25" zoomScaleNormal="100" workbookViewId="0">
      <selection activeCell="C104" sqref="C104"/>
    </sheetView>
  </sheetViews>
  <sheetFormatPr defaultColWidth="11.42578125" defaultRowHeight="12.75" x14ac:dyDescent="0.2"/>
  <cols>
    <col min="1" max="2" width="4.28515625" style="110" customWidth="1"/>
    <col min="3" max="3" width="5.5703125" style="110" customWidth="1"/>
    <col min="4" max="4" width="5.28515625" style="111" customWidth="1"/>
    <col min="5" max="5" width="43" style="110" customWidth="1"/>
    <col min="6" max="6" width="17.140625" style="110" customWidth="1"/>
    <col min="7" max="7" width="20" style="110" customWidth="1"/>
    <col min="8" max="8" width="11.42578125" style="110"/>
    <col min="9" max="9" width="22.85546875" style="110" bestFit="1" customWidth="1"/>
    <col min="10" max="10" width="17" style="110" bestFit="1" customWidth="1"/>
    <col min="11" max="11" width="19.5703125" style="110" bestFit="1" customWidth="1"/>
    <col min="12" max="254" width="11.42578125" style="110"/>
    <col min="255" max="256" width="4.28515625" style="110" customWidth="1"/>
    <col min="257" max="257" width="5.5703125" style="110" customWidth="1"/>
    <col min="258" max="258" width="5.28515625" style="110" customWidth="1"/>
    <col min="259" max="259" width="44.7109375" style="110" customWidth="1"/>
    <col min="260" max="260" width="15.140625" style="110" bestFit="1" customWidth="1"/>
    <col min="261" max="261" width="17.28515625" style="110" customWidth="1"/>
    <col min="262" max="262" width="16.7109375" style="110" customWidth="1"/>
    <col min="263" max="264" width="11.42578125" style="110"/>
    <col min="265" max="265" width="22.85546875" style="110" bestFit="1" customWidth="1"/>
    <col min="266" max="266" width="17" style="110" bestFit="1" customWidth="1"/>
    <col min="267" max="510" width="11.42578125" style="110"/>
    <col min="511" max="512" width="4.28515625" style="110" customWidth="1"/>
    <col min="513" max="513" width="5.5703125" style="110" customWidth="1"/>
    <col min="514" max="514" width="5.28515625" style="110" customWidth="1"/>
    <col min="515" max="515" width="44.7109375" style="110" customWidth="1"/>
    <col min="516" max="516" width="15.140625" style="110" bestFit="1" customWidth="1"/>
    <col min="517" max="517" width="17.28515625" style="110" customWidth="1"/>
    <col min="518" max="518" width="16.7109375" style="110" customWidth="1"/>
    <col min="519" max="520" width="11.42578125" style="110"/>
    <col min="521" max="521" width="22.85546875" style="110" bestFit="1" customWidth="1"/>
    <col min="522" max="522" width="17" style="110" bestFit="1" customWidth="1"/>
    <col min="523" max="766" width="11.42578125" style="110"/>
    <col min="767" max="768" width="4.28515625" style="110" customWidth="1"/>
    <col min="769" max="769" width="5.5703125" style="110" customWidth="1"/>
    <col min="770" max="770" width="5.28515625" style="110" customWidth="1"/>
    <col min="771" max="771" width="44.7109375" style="110" customWidth="1"/>
    <col min="772" max="772" width="15.140625" style="110" bestFit="1" customWidth="1"/>
    <col min="773" max="773" width="17.28515625" style="110" customWidth="1"/>
    <col min="774" max="774" width="16.7109375" style="110" customWidth="1"/>
    <col min="775" max="776" width="11.42578125" style="110"/>
    <col min="777" max="777" width="22.85546875" style="110" bestFit="1" customWidth="1"/>
    <col min="778" max="778" width="17" style="110" bestFit="1" customWidth="1"/>
    <col min="779" max="1022" width="11.42578125" style="110"/>
    <col min="1023" max="1024" width="4.28515625" style="110" customWidth="1"/>
    <col min="1025" max="1025" width="5.5703125" style="110" customWidth="1"/>
    <col min="1026" max="1026" width="5.28515625" style="110" customWidth="1"/>
    <col min="1027" max="1027" width="44.7109375" style="110" customWidth="1"/>
    <col min="1028" max="1028" width="15.140625" style="110" bestFit="1" customWidth="1"/>
    <col min="1029" max="1029" width="17.28515625" style="110" customWidth="1"/>
    <col min="1030" max="1030" width="16.7109375" style="110" customWidth="1"/>
    <col min="1031" max="1032" width="11.42578125" style="110"/>
    <col min="1033" max="1033" width="22.85546875" style="110" bestFit="1" customWidth="1"/>
    <col min="1034" max="1034" width="17" style="110" bestFit="1" customWidth="1"/>
    <col min="1035" max="1278" width="11.42578125" style="110"/>
    <col min="1279" max="1280" width="4.28515625" style="110" customWidth="1"/>
    <col min="1281" max="1281" width="5.5703125" style="110" customWidth="1"/>
    <col min="1282" max="1282" width="5.28515625" style="110" customWidth="1"/>
    <col min="1283" max="1283" width="44.7109375" style="110" customWidth="1"/>
    <col min="1284" max="1284" width="15.140625" style="110" bestFit="1" customWidth="1"/>
    <col min="1285" max="1285" width="17.28515625" style="110" customWidth="1"/>
    <col min="1286" max="1286" width="16.7109375" style="110" customWidth="1"/>
    <col min="1287" max="1288" width="11.42578125" style="110"/>
    <col min="1289" max="1289" width="22.85546875" style="110" bestFit="1" customWidth="1"/>
    <col min="1290" max="1290" width="17" style="110" bestFit="1" customWidth="1"/>
    <col min="1291" max="1534" width="11.42578125" style="110"/>
    <col min="1535" max="1536" width="4.28515625" style="110" customWidth="1"/>
    <col min="1537" max="1537" width="5.5703125" style="110" customWidth="1"/>
    <col min="1538" max="1538" width="5.28515625" style="110" customWidth="1"/>
    <col min="1539" max="1539" width="44.7109375" style="110" customWidth="1"/>
    <col min="1540" max="1540" width="15.140625" style="110" bestFit="1" customWidth="1"/>
    <col min="1541" max="1541" width="17.28515625" style="110" customWidth="1"/>
    <col min="1542" max="1542" width="16.7109375" style="110" customWidth="1"/>
    <col min="1543" max="1544" width="11.42578125" style="110"/>
    <col min="1545" max="1545" width="22.85546875" style="110" bestFit="1" customWidth="1"/>
    <col min="1546" max="1546" width="17" style="110" bestFit="1" customWidth="1"/>
    <col min="1547" max="1790" width="11.42578125" style="110"/>
    <col min="1791" max="1792" width="4.28515625" style="110" customWidth="1"/>
    <col min="1793" max="1793" width="5.5703125" style="110" customWidth="1"/>
    <col min="1794" max="1794" width="5.28515625" style="110" customWidth="1"/>
    <col min="1795" max="1795" width="44.7109375" style="110" customWidth="1"/>
    <col min="1796" max="1796" width="15.140625" style="110" bestFit="1" customWidth="1"/>
    <col min="1797" max="1797" width="17.28515625" style="110" customWidth="1"/>
    <col min="1798" max="1798" width="16.7109375" style="110" customWidth="1"/>
    <col min="1799" max="1800" width="11.42578125" style="110"/>
    <col min="1801" max="1801" width="22.85546875" style="110" bestFit="1" customWidth="1"/>
    <col min="1802" max="1802" width="17" style="110" bestFit="1" customWidth="1"/>
    <col min="1803" max="2046" width="11.42578125" style="110"/>
    <col min="2047" max="2048" width="4.28515625" style="110" customWidth="1"/>
    <col min="2049" max="2049" width="5.5703125" style="110" customWidth="1"/>
    <col min="2050" max="2050" width="5.28515625" style="110" customWidth="1"/>
    <col min="2051" max="2051" width="44.7109375" style="110" customWidth="1"/>
    <col min="2052" max="2052" width="15.140625" style="110" bestFit="1" customWidth="1"/>
    <col min="2053" max="2053" width="17.28515625" style="110" customWidth="1"/>
    <col min="2054" max="2054" width="16.7109375" style="110" customWidth="1"/>
    <col min="2055" max="2056" width="11.42578125" style="110"/>
    <col min="2057" max="2057" width="22.85546875" style="110" bestFit="1" customWidth="1"/>
    <col min="2058" max="2058" width="17" style="110" bestFit="1" customWidth="1"/>
    <col min="2059" max="2302" width="11.42578125" style="110"/>
    <col min="2303" max="2304" width="4.28515625" style="110" customWidth="1"/>
    <col min="2305" max="2305" width="5.5703125" style="110" customWidth="1"/>
    <col min="2306" max="2306" width="5.28515625" style="110" customWidth="1"/>
    <col min="2307" max="2307" width="44.7109375" style="110" customWidth="1"/>
    <col min="2308" max="2308" width="15.140625" style="110" bestFit="1" customWidth="1"/>
    <col min="2309" max="2309" width="17.28515625" style="110" customWidth="1"/>
    <col min="2310" max="2310" width="16.7109375" style="110" customWidth="1"/>
    <col min="2311" max="2312" width="11.42578125" style="110"/>
    <col min="2313" max="2313" width="22.85546875" style="110" bestFit="1" customWidth="1"/>
    <col min="2314" max="2314" width="17" style="110" bestFit="1" customWidth="1"/>
    <col min="2315" max="2558" width="11.42578125" style="110"/>
    <col min="2559" max="2560" width="4.28515625" style="110" customWidth="1"/>
    <col min="2561" max="2561" width="5.5703125" style="110" customWidth="1"/>
    <col min="2562" max="2562" width="5.28515625" style="110" customWidth="1"/>
    <col min="2563" max="2563" width="44.7109375" style="110" customWidth="1"/>
    <col min="2564" max="2564" width="15.140625" style="110" bestFit="1" customWidth="1"/>
    <col min="2565" max="2565" width="17.28515625" style="110" customWidth="1"/>
    <col min="2566" max="2566" width="16.7109375" style="110" customWidth="1"/>
    <col min="2567" max="2568" width="11.42578125" style="110"/>
    <col min="2569" max="2569" width="22.85546875" style="110" bestFit="1" customWidth="1"/>
    <col min="2570" max="2570" width="17" style="110" bestFit="1" customWidth="1"/>
    <col min="2571" max="2814" width="11.42578125" style="110"/>
    <col min="2815" max="2816" width="4.28515625" style="110" customWidth="1"/>
    <col min="2817" max="2817" width="5.5703125" style="110" customWidth="1"/>
    <col min="2818" max="2818" width="5.28515625" style="110" customWidth="1"/>
    <col min="2819" max="2819" width="44.7109375" style="110" customWidth="1"/>
    <col min="2820" max="2820" width="15.140625" style="110" bestFit="1" customWidth="1"/>
    <col min="2821" max="2821" width="17.28515625" style="110" customWidth="1"/>
    <col min="2822" max="2822" width="16.7109375" style="110" customWidth="1"/>
    <col min="2823" max="2824" width="11.42578125" style="110"/>
    <col min="2825" max="2825" width="22.85546875" style="110" bestFit="1" customWidth="1"/>
    <col min="2826" max="2826" width="17" style="110" bestFit="1" customWidth="1"/>
    <col min="2827" max="3070" width="11.42578125" style="110"/>
    <col min="3071" max="3072" width="4.28515625" style="110" customWidth="1"/>
    <col min="3073" max="3073" width="5.5703125" style="110" customWidth="1"/>
    <col min="3074" max="3074" width="5.28515625" style="110" customWidth="1"/>
    <col min="3075" max="3075" width="44.7109375" style="110" customWidth="1"/>
    <col min="3076" max="3076" width="15.140625" style="110" bestFit="1" customWidth="1"/>
    <col min="3077" max="3077" width="17.28515625" style="110" customWidth="1"/>
    <col min="3078" max="3078" width="16.7109375" style="110" customWidth="1"/>
    <col min="3079" max="3080" width="11.42578125" style="110"/>
    <col min="3081" max="3081" width="22.85546875" style="110" bestFit="1" customWidth="1"/>
    <col min="3082" max="3082" width="17" style="110" bestFit="1" customWidth="1"/>
    <col min="3083" max="3326" width="11.42578125" style="110"/>
    <col min="3327" max="3328" width="4.28515625" style="110" customWidth="1"/>
    <col min="3329" max="3329" width="5.5703125" style="110" customWidth="1"/>
    <col min="3330" max="3330" width="5.28515625" style="110" customWidth="1"/>
    <col min="3331" max="3331" width="44.7109375" style="110" customWidth="1"/>
    <col min="3332" max="3332" width="15.140625" style="110" bestFit="1" customWidth="1"/>
    <col min="3333" max="3333" width="17.28515625" style="110" customWidth="1"/>
    <col min="3334" max="3334" width="16.7109375" style="110" customWidth="1"/>
    <col min="3335" max="3336" width="11.42578125" style="110"/>
    <col min="3337" max="3337" width="22.85546875" style="110" bestFit="1" customWidth="1"/>
    <col min="3338" max="3338" width="17" style="110" bestFit="1" customWidth="1"/>
    <col min="3339" max="3582" width="11.42578125" style="110"/>
    <col min="3583" max="3584" width="4.28515625" style="110" customWidth="1"/>
    <col min="3585" max="3585" width="5.5703125" style="110" customWidth="1"/>
    <col min="3586" max="3586" width="5.28515625" style="110" customWidth="1"/>
    <col min="3587" max="3587" width="44.7109375" style="110" customWidth="1"/>
    <col min="3588" max="3588" width="15.140625" style="110" bestFit="1" customWidth="1"/>
    <col min="3589" max="3589" width="17.28515625" style="110" customWidth="1"/>
    <col min="3590" max="3590" width="16.7109375" style="110" customWidth="1"/>
    <col min="3591" max="3592" width="11.42578125" style="110"/>
    <col min="3593" max="3593" width="22.85546875" style="110" bestFit="1" customWidth="1"/>
    <col min="3594" max="3594" width="17" style="110" bestFit="1" customWidth="1"/>
    <col min="3595" max="3838" width="11.42578125" style="110"/>
    <col min="3839" max="3840" width="4.28515625" style="110" customWidth="1"/>
    <col min="3841" max="3841" width="5.5703125" style="110" customWidth="1"/>
    <col min="3842" max="3842" width="5.28515625" style="110" customWidth="1"/>
    <col min="3843" max="3843" width="44.7109375" style="110" customWidth="1"/>
    <col min="3844" max="3844" width="15.140625" style="110" bestFit="1" customWidth="1"/>
    <col min="3845" max="3845" width="17.28515625" style="110" customWidth="1"/>
    <col min="3846" max="3846" width="16.7109375" style="110" customWidth="1"/>
    <col min="3847" max="3848" width="11.42578125" style="110"/>
    <col min="3849" max="3849" width="22.85546875" style="110" bestFit="1" customWidth="1"/>
    <col min="3850" max="3850" width="17" style="110" bestFit="1" customWidth="1"/>
    <col min="3851" max="4094" width="11.42578125" style="110"/>
    <col min="4095" max="4096" width="4.28515625" style="110" customWidth="1"/>
    <col min="4097" max="4097" width="5.5703125" style="110" customWidth="1"/>
    <col min="4098" max="4098" width="5.28515625" style="110" customWidth="1"/>
    <col min="4099" max="4099" width="44.7109375" style="110" customWidth="1"/>
    <col min="4100" max="4100" width="15.140625" style="110" bestFit="1" customWidth="1"/>
    <col min="4101" max="4101" width="17.28515625" style="110" customWidth="1"/>
    <col min="4102" max="4102" width="16.7109375" style="110" customWidth="1"/>
    <col min="4103" max="4104" width="11.42578125" style="110"/>
    <col min="4105" max="4105" width="22.85546875" style="110" bestFit="1" customWidth="1"/>
    <col min="4106" max="4106" width="17" style="110" bestFit="1" customWidth="1"/>
    <col min="4107" max="4350" width="11.42578125" style="110"/>
    <col min="4351" max="4352" width="4.28515625" style="110" customWidth="1"/>
    <col min="4353" max="4353" width="5.5703125" style="110" customWidth="1"/>
    <col min="4354" max="4354" width="5.28515625" style="110" customWidth="1"/>
    <col min="4355" max="4355" width="44.7109375" style="110" customWidth="1"/>
    <col min="4356" max="4356" width="15.140625" style="110" bestFit="1" customWidth="1"/>
    <col min="4357" max="4357" width="17.28515625" style="110" customWidth="1"/>
    <col min="4358" max="4358" width="16.7109375" style="110" customWidth="1"/>
    <col min="4359" max="4360" width="11.42578125" style="110"/>
    <col min="4361" max="4361" width="22.85546875" style="110" bestFit="1" customWidth="1"/>
    <col min="4362" max="4362" width="17" style="110" bestFit="1" customWidth="1"/>
    <col min="4363" max="4606" width="11.42578125" style="110"/>
    <col min="4607" max="4608" width="4.28515625" style="110" customWidth="1"/>
    <col min="4609" max="4609" width="5.5703125" style="110" customWidth="1"/>
    <col min="4610" max="4610" width="5.28515625" style="110" customWidth="1"/>
    <col min="4611" max="4611" width="44.7109375" style="110" customWidth="1"/>
    <col min="4612" max="4612" width="15.140625" style="110" bestFit="1" customWidth="1"/>
    <col min="4613" max="4613" width="17.28515625" style="110" customWidth="1"/>
    <col min="4614" max="4614" width="16.7109375" style="110" customWidth="1"/>
    <col min="4615" max="4616" width="11.42578125" style="110"/>
    <col min="4617" max="4617" width="22.85546875" style="110" bestFit="1" customWidth="1"/>
    <col min="4618" max="4618" width="17" style="110" bestFit="1" customWidth="1"/>
    <col min="4619" max="4862" width="11.42578125" style="110"/>
    <col min="4863" max="4864" width="4.28515625" style="110" customWidth="1"/>
    <col min="4865" max="4865" width="5.5703125" style="110" customWidth="1"/>
    <col min="4866" max="4866" width="5.28515625" style="110" customWidth="1"/>
    <col min="4867" max="4867" width="44.7109375" style="110" customWidth="1"/>
    <col min="4868" max="4868" width="15.140625" style="110" bestFit="1" customWidth="1"/>
    <col min="4869" max="4869" width="17.28515625" style="110" customWidth="1"/>
    <col min="4870" max="4870" width="16.7109375" style="110" customWidth="1"/>
    <col min="4871" max="4872" width="11.42578125" style="110"/>
    <col min="4873" max="4873" width="22.85546875" style="110" bestFit="1" customWidth="1"/>
    <col min="4874" max="4874" width="17" style="110" bestFit="1" customWidth="1"/>
    <col min="4875" max="5118" width="11.42578125" style="110"/>
    <col min="5119" max="5120" width="4.28515625" style="110" customWidth="1"/>
    <col min="5121" max="5121" width="5.5703125" style="110" customWidth="1"/>
    <col min="5122" max="5122" width="5.28515625" style="110" customWidth="1"/>
    <col min="5123" max="5123" width="44.7109375" style="110" customWidth="1"/>
    <col min="5124" max="5124" width="15.140625" style="110" bestFit="1" customWidth="1"/>
    <col min="5125" max="5125" width="17.28515625" style="110" customWidth="1"/>
    <col min="5126" max="5126" width="16.7109375" style="110" customWidth="1"/>
    <col min="5127" max="5128" width="11.42578125" style="110"/>
    <col min="5129" max="5129" width="22.85546875" style="110" bestFit="1" customWidth="1"/>
    <col min="5130" max="5130" width="17" style="110" bestFit="1" customWidth="1"/>
    <col min="5131" max="5374" width="11.42578125" style="110"/>
    <col min="5375" max="5376" width="4.28515625" style="110" customWidth="1"/>
    <col min="5377" max="5377" width="5.5703125" style="110" customWidth="1"/>
    <col min="5378" max="5378" width="5.28515625" style="110" customWidth="1"/>
    <col min="5379" max="5379" width="44.7109375" style="110" customWidth="1"/>
    <col min="5380" max="5380" width="15.140625" style="110" bestFit="1" customWidth="1"/>
    <col min="5381" max="5381" width="17.28515625" style="110" customWidth="1"/>
    <col min="5382" max="5382" width="16.7109375" style="110" customWidth="1"/>
    <col min="5383" max="5384" width="11.42578125" style="110"/>
    <col min="5385" max="5385" width="22.85546875" style="110" bestFit="1" customWidth="1"/>
    <col min="5386" max="5386" width="17" style="110" bestFit="1" customWidth="1"/>
    <col min="5387" max="5630" width="11.42578125" style="110"/>
    <col min="5631" max="5632" width="4.28515625" style="110" customWidth="1"/>
    <col min="5633" max="5633" width="5.5703125" style="110" customWidth="1"/>
    <col min="5634" max="5634" width="5.28515625" style="110" customWidth="1"/>
    <col min="5635" max="5635" width="44.7109375" style="110" customWidth="1"/>
    <col min="5636" max="5636" width="15.140625" style="110" bestFit="1" customWidth="1"/>
    <col min="5637" max="5637" width="17.28515625" style="110" customWidth="1"/>
    <col min="5638" max="5638" width="16.7109375" style="110" customWidth="1"/>
    <col min="5639" max="5640" width="11.42578125" style="110"/>
    <col min="5641" max="5641" width="22.85546875" style="110" bestFit="1" customWidth="1"/>
    <col min="5642" max="5642" width="17" style="110" bestFit="1" customWidth="1"/>
    <col min="5643" max="5886" width="11.42578125" style="110"/>
    <col min="5887" max="5888" width="4.28515625" style="110" customWidth="1"/>
    <col min="5889" max="5889" width="5.5703125" style="110" customWidth="1"/>
    <col min="5890" max="5890" width="5.28515625" style="110" customWidth="1"/>
    <col min="5891" max="5891" width="44.7109375" style="110" customWidth="1"/>
    <col min="5892" max="5892" width="15.140625" style="110" bestFit="1" customWidth="1"/>
    <col min="5893" max="5893" width="17.28515625" style="110" customWidth="1"/>
    <col min="5894" max="5894" width="16.7109375" style="110" customWidth="1"/>
    <col min="5895" max="5896" width="11.42578125" style="110"/>
    <col min="5897" max="5897" width="22.85546875" style="110" bestFit="1" customWidth="1"/>
    <col min="5898" max="5898" width="17" style="110" bestFit="1" customWidth="1"/>
    <col min="5899" max="6142" width="11.42578125" style="110"/>
    <col min="6143" max="6144" width="4.28515625" style="110" customWidth="1"/>
    <col min="6145" max="6145" width="5.5703125" style="110" customWidth="1"/>
    <col min="6146" max="6146" width="5.28515625" style="110" customWidth="1"/>
    <col min="6147" max="6147" width="44.7109375" style="110" customWidth="1"/>
    <col min="6148" max="6148" width="15.140625" style="110" bestFit="1" customWidth="1"/>
    <col min="6149" max="6149" width="17.28515625" style="110" customWidth="1"/>
    <col min="6150" max="6150" width="16.7109375" style="110" customWidth="1"/>
    <col min="6151" max="6152" width="11.42578125" style="110"/>
    <col min="6153" max="6153" width="22.85546875" style="110" bestFit="1" customWidth="1"/>
    <col min="6154" max="6154" width="17" style="110" bestFit="1" customWidth="1"/>
    <col min="6155" max="6398" width="11.42578125" style="110"/>
    <col min="6399" max="6400" width="4.28515625" style="110" customWidth="1"/>
    <col min="6401" max="6401" width="5.5703125" style="110" customWidth="1"/>
    <col min="6402" max="6402" width="5.28515625" style="110" customWidth="1"/>
    <col min="6403" max="6403" width="44.7109375" style="110" customWidth="1"/>
    <col min="6404" max="6404" width="15.140625" style="110" bestFit="1" customWidth="1"/>
    <col min="6405" max="6405" width="17.28515625" style="110" customWidth="1"/>
    <col min="6406" max="6406" width="16.7109375" style="110" customWidth="1"/>
    <col min="6407" max="6408" width="11.42578125" style="110"/>
    <col min="6409" max="6409" width="22.85546875" style="110" bestFit="1" customWidth="1"/>
    <col min="6410" max="6410" width="17" style="110" bestFit="1" customWidth="1"/>
    <col min="6411" max="6654" width="11.42578125" style="110"/>
    <col min="6655" max="6656" width="4.28515625" style="110" customWidth="1"/>
    <col min="6657" max="6657" width="5.5703125" style="110" customWidth="1"/>
    <col min="6658" max="6658" width="5.28515625" style="110" customWidth="1"/>
    <col min="6659" max="6659" width="44.7109375" style="110" customWidth="1"/>
    <col min="6660" max="6660" width="15.140625" style="110" bestFit="1" customWidth="1"/>
    <col min="6661" max="6661" width="17.28515625" style="110" customWidth="1"/>
    <col min="6662" max="6662" width="16.7109375" style="110" customWidth="1"/>
    <col min="6663" max="6664" width="11.42578125" style="110"/>
    <col min="6665" max="6665" width="22.85546875" style="110" bestFit="1" customWidth="1"/>
    <col min="6666" max="6666" width="17" style="110" bestFit="1" customWidth="1"/>
    <col min="6667" max="6910" width="11.42578125" style="110"/>
    <col min="6911" max="6912" width="4.28515625" style="110" customWidth="1"/>
    <col min="6913" max="6913" width="5.5703125" style="110" customWidth="1"/>
    <col min="6914" max="6914" width="5.28515625" style="110" customWidth="1"/>
    <col min="6915" max="6915" width="44.7109375" style="110" customWidth="1"/>
    <col min="6916" max="6916" width="15.140625" style="110" bestFit="1" customWidth="1"/>
    <col min="6917" max="6917" width="17.28515625" style="110" customWidth="1"/>
    <col min="6918" max="6918" width="16.7109375" style="110" customWidth="1"/>
    <col min="6919" max="6920" width="11.42578125" style="110"/>
    <col min="6921" max="6921" width="22.85546875" style="110" bestFit="1" customWidth="1"/>
    <col min="6922" max="6922" width="17" style="110" bestFit="1" customWidth="1"/>
    <col min="6923" max="7166" width="11.42578125" style="110"/>
    <col min="7167" max="7168" width="4.28515625" style="110" customWidth="1"/>
    <col min="7169" max="7169" width="5.5703125" style="110" customWidth="1"/>
    <col min="7170" max="7170" width="5.28515625" style="110" customWidth="1"/>
    <col min="7171" max="7171" width="44.7109375" style="110" customWidth="1"/>
    <col min="7172" max="7172" width="15.140625" style="110" bestFit="1" customWidth="1"/>
    <col min="7173" max="7173" width="17.28515625" style="110" customWidth="1"/>
    <col min="7174" max="7174" width="16.7109375" style="110" customWidth="1"/>
    <col min="7175" max="7176" width="11.42578125" style="110"/>
    <col min="7177" max="7177" width="22.85546875" style="110" bestFit="1" customWidth="1"/>
    <col min="7178" max="7178" width="17" style="110" bestFit="1" customWidth="1"/>
    <col min="7179" max="7422" width="11.42578125" style="110"/>
    <col min="7423" max="7424" width="4.28515625" style="110" customWidth="1"/>
    <col min="7425" max="7425" width="5.5703125" style="110" customWidth="1"/>
    <col min="7426" max="7426" width="5.28515625" style="110" customWidth="1"/>
    <col min="7427" max="7427" width="44.7109375" style="110" customWidth="1"/>
    <col min="7428" max="7428" width="15.140625" style="110" bestFit="1" customWidth="1"/>
    <col min="7429" max="7429" width="17.28515625" style="110" customWidth="1"/>
    <col min="7430" max="7430" width="16.7109375" style="110" customWidth="1"/>
    <col min="7431" max="7432" width="11.42578125" style="110"/>
    <col min="7433" max="7433" width="22.85546875" style="110" bestFit="1" customWidth="1"/>
    <col min="7434" max="7434" width="17" style="110" bestFit="1" customWidth="1"/>
    <col min="7435" max="7678" width="11.42578125" style="110"/>
    <col min="7679" max="7680" width="4.28515625" style="110" customWidth="1"/>
    <col min="7681" max="7681" width="5.5703125" style="110" customWidth="1"/>
    <col min="7682" max="7682" width="5.28515625" style="110" customWidth="1"/>
    <col min="7683" max="7683" width="44.7109375" style="110" customWidth="1"/>
    <col min="7684" max="7684" width="15.140625" style="110" bestFit="1" customWidth="1"/>
    <col min="7685" max="7685" width="17.28515625" style="110" customWidth="1"/>
    <col min="7686" max="7686" width="16.7109375" style="110" customWidth="1"/>
    <col min="7687" max="7688" width="11.42578125" style="110"/>
    <col min="7689" max="7689" width="22.85546875" style="110" bestFit="1" customWidth="1"/>
    <col min="7690" max="7690" width="17" style="110" bestFit="1" customWidth="1"/>
    <col min="7691" max="7934" width="11.42578125" style="110"/>
    <col min="7935" max="7936" width="4.28515625" style="110" customWidth="1"/>
    <col min="7937" max="7937" width="5.5703125" style="110" customWidth="1"/>
    <col min="7938" max="7938" width="5.28515625" style="110" customWidth="1"/>
    <col min="7939" max="7939" width="44.7109375" style="110" customWidth="1"/>
    <col min="7940" max="7940" width="15.140625" style="110" bestFit="1" customWidth="1"/>
    <col min="7941" max="7941" width="17.28515625" style="110" customWidth="1"/>
    <col min="7942" max="7942" width="16.7109375" style="110" customWidth="1"/>
    <col min="7943" max="7944" width="11.42578125" style="110"/>
    <col min="7945" max="7945" width="22.85546875" style="110" bestFit="1" customWidth="1"/>
    <col min="7946" max="7946" width="17" style="110" bestFit="1" customWidth="1"/>
    <col min="7947" max="8190" width="11.42578125" style="110"/>
    <col min="8191" max="8192" width="4.28515625" style="110" customWidth="1"/>
    <col min="8193" max="8193" width="5.5703125" style="110" customWidth="1"/>
    <col min="8194" max="8194" width="5.28515625" style="110" customWidth="1"/>
    <col min="8195" max="8195" width="44.7109375" style="110" customWidth="1"/>
    <col min="8196" max="8196" width="15.140625" style="110" bestFit="1" customWidth="1"/>
    <col min="8197" max="8197" width="17.28515625" style="110" customWidth="1"/>
    <col min="8198" max="8198" width="16.7109375" style="110" customWidth="1"/>
    <col min="8199" max="8200" width="11.42578125" style="110"/>
    <col min="8201" max="8201" width="22.85546875" style="110" bestFit="1" customWidth="1"/>
    <col min="8202" max="8202" width="17" style="110" bestFit="1" customWidth="1"/>
    <col min="8203" max="8446" width="11.42578125" style="110"/>
    <col min="8447" max="8448" width="4.28515625" style="110" customWidth="1"/>
    <col min="8449" max="8449" width="5.5703125" style="110" customWidth="1"/>
    <col min="8450" max="8450" width="5.28515625" style="110" customWidth="1"/>
    <col min="8451" max="8451" width="44.7109375" style="110" customWidth="1"/>
    <col min="8452" max="8452" width="15.140625" style="110" bestFit="1" customWidth="1"/>
    <col min="8453" max="8453" width="17.28515625" style="110" customWidth="1"/>
    <col min="8454" max="8454" width="16.7109375" style="110" customWidth="1"/>
    <col min="8455" max="8456" width="11.42578125" style="110"/>
    <col min="8457" max="8457" width="22.85546875" style="110" bestFit="1" customWidth="1"/>
    <col min="8458" max="8458" width="17" style="110" bestFit="1" customWidth="1"/>
    <col min="8459" max="8702" width="11.42578125" style="110"/>
    <col min="8703" max="8704" width="4.28515625" style="110" customWidth="1"/>
    <col min="8705" max="8705" width="5.5703125" style="110" customWidth="1"/>
    <col min="8706" max="8706" width="5.28515625" style="110" customWidth="1"/>
    <col min="8707" max="8707" width="44.7109375" style="110" customWidth="1"/>
    <col min="8708" max="8708" width="15.140625" style="110" bestFit="1" customWidth="1"/>
    <col min="8709" max="8709" width="17.28515625" style="110" customWidth="1"/>
    <col min="8710" max="8710" width="16.7109375" style="110" customWidth="1"/>
    <col min="8711" max="8712" width="11.42578125" style="110"/>
    <col min="8713" max="8713" width="22.85546875" style="110" bestFit="1" customWidth="1"/>
    <col min="8714" max="8714" width="17" style="110" bestFit="1" customWidth="1"/>
    <col min="8715" max="8958" width="11.42578125" style="110"/>
    <col min="8959" max="8960" width="4.28515625" style="110" customWidth="1"/>
    <col min="8961" max="8961" width="5.5703125" style="110" customWidth="1"/>
    <col min="8962" max="8962" width="5.28515625" style="110" customWidth="1"/>
    <col min="8963" max="8963" width="44.7109375" style="110" customWidth="1"/>
    <col min="8964" max="8964" width="15.140625" style="110" bestFit="1" customWidth="1"/>
    <col min="8965" max="8965" width="17.28515625" style="110" customWidth="1"/>
    <col min="8966" max="8966" width="16.7109375" style="110" customWidth="1"/>
    <col min="8967" max="8968" width="11.42578125" style="110"/>
    <col min="8969" max="8969" width="22.85546875" style="110" bestFit="1" customWidth="1"/>
    <col min="8970" max="8970" width="17" style="110" bestFit="1" customWidth="1"/>
    <col min="8971" max="9214" width="11.42578125" style="110"/>
    <col min="9215" max="9216" width="4.28515625" style="110" customWidth="1"/>
    <col min="9217" max="9217" width="5.5703125" style="110" customWidth="1"/>
    <col min="9218" max="9218" width="5.28515625" style="110" customWidth="1"/>
    <col min="9219" max="9219" width="44.7109375" style="110" customWidth="1"/>
    <col min="9220" max="9220" width="15.140625" style="110" bestFit="1" customWidth="1"/>
    <col min="9221" max="9221" width="17.28515625" style="110" customWidth="1"/>
    <col min="9222" max="9222" width="16.7109375" style="110" customWidth="1"/>
    <col min="9223" max="9224" width="11.42578125" style="110"/>
    <col min="9225" max="9225" width="22.85546875" style="110" bestFit="1" customWidth="1"/>
    <col min="9226" max="9226" width="17" style="110" bestFit="1" customWidth="1"/>
    <col min="9227" max="9470" width="11.42578125" style="110"/>
    <col min="9471" max="9472" width="4.28515625" style="110" customWidth="1"/>
    <col min="9473" max="9473" width="5.5703125" style="110" customWidth="1"/>
    <col min="9474" max="9474" width="5.28515625" style="110" customWidth="1"/>
    <col min="9475" max="9475" width="44.7109375" style="110" customWidth="1"/>
    <col min="9476" max="9476" width="15.140625" style="110" bestFit="1" customWidth="1"/>
    <col min="9477" max="9477" width="17.28515625" style="110" customWidth="1"/>
    <col min="9478" max="9478" width="16.7109375" style="110" customWidth="1"/>
    <col min="9479" max="9480" width="11.42578125" style="110"/>
    <col min="9481" max="9481" width="22.85546875" style="110" bestFit="1" customWidth="1"/>
    <col min="9482" max="9482" width="17" style="110" bestFit="1" customWidth="1"/>
    <col min="9483" max="9726" width="11.42578125" style="110"/>
    <col min="9727" max="9728" width="4.28515625" style="110" customWidth="1"/>
    <col min="9729" max="9729" width="5.5703125" style="110" customWidth="1"/>
    <col min="9730" max="9730" width="5.28515625" style="110" customWidth="1"/>
    <col min="9731" max="9731" width="44.7109375" style="110" customWidth="1"/>
    <col min="9732" max="9732" width="15.140625" style="110" bestFit="1" customWidth="1"/>
    <col min="9733" max="9733" width="17.28515625" style="110" customWidth="1"/>
    <col min="9734" max="9734" width="16.7109375" style="110" customWidth="1"/>
    <col min="9735" max="9736" width="11.42578125" style="110"/>
    <col min="9737" max="9737" width="22.85546875" style="110" bestFit="1" customWidth="1"/>
    <col min="9738" max="9738" width="17" style="110" bestFit="1" customWidth="1"/>
    <col min="9739" max="9982" width="11.42578125" style="110"/>
    <col min="9983" max="9984" width="4.28515625" style="110" customWidth="1"/>
    <col min="9985" max="9985" width="5.5703125" style="110" customWidth="1"/>
    <col min="9986" max="9986" width="5.28515625" style="110" customWidth="1"/>
    <col min="9987" max="9987" width="44.7109375" style="110" customWidth="1"/>
    <col min="9988" max="9988" width="15.140625" style="110" bestFit="1" customWidth="1"/>
    <col min="9989" max="9989" width="17.28515625" style="110" customWidth="1"/>
    <col min="9990" max="9990" width="16.7109375" style="110" customWidth="1"/>
    <col min="9991" max="9992" width="11.42578125" style="110"/>
    <col min="9993" max="9993" width="22.85546875" style="110" bestFit="1" customWidth="1"/>
    <col min="9994" max="9994" width="17" style="110" bestFit="1" customWidth="1"/>
    <col min="9995" max="10238" width="11.42578125" style="110"/>
    <col min="10239" max="10240" width="4.28515625" style="110" customWidth="1"/>
    <col min="10241" max="10241" width="5.5703125" style="110" customWidth="1"/>
    <col min="10242" max="10242" width="5.28515625" style="110" customWidth="1"/>
    <col min="10243" max="10243" width="44.7109375" style="110" customWidth="1"/>
    <col min="10244" max="10244" width="15.140625" style="110" bestFit="1" customWidth="1"/>
    <col min="10245" max="10245" width="17.28515625" style="110" customWidth="1"/>
    <col min="10246" max="10246" width="16.7109375" style="110" customWidth="1"/>
    <col min="10247" max="10248" width="11.42578125" style="110"/>
    <col min="10249" max="10249" width="22.85546875" style="110" bestFit="1" customWidth="1"/>
    <col min="10250" max="10250" width="17" style="110" bestFit="1" customWidth="1"/>
    <col min="10251" max="10494" width="11.42578125" style="110"/>
    <col min="10495" max="10496" width="4.28515625" style="110" customWidth="1"/>
    <col min="10497" max="10497" width="5.5703125" style="110" customWidth="1"/>
    <col min="10498" max="10498" width="5.28515625" style="110" customWidth="1"/>
    <col min="10499" max="10499" width="44.7109375" style="110" customWidth="1"/>
    <col min="10500" max="10500" width="15.140625" style="110" bestFit="1" customWidth="1"/>
    <col min="10501" max="10501" width="17.28515625" style="110" customWidth="1"/>
    <col min="10502" max="10502" width="16.7109375" style="110" customWidth="1"/>
    <col min="10503" max="10504" width="11.42578125" style="110"/>
    <col min="10505" max="10505" width="22.85546875" style="110" bestFit="1" customWidth="1"/>
    <col min="10506" max="10506" width="17" style="110" bestFit="1" customWidth="1"/>
    <col min="10507" max="10750" width="11.42578125" style="110"/>
    <col min="10751" max="10752" width="4.28515625" style="110" customWidth="1"/>
    <col min="10753" max="10753" width="5.5703125" style="110" customWidth="1"/>
    <col min="10754" max="10754" width="5.28515625" style="110" customWidth="1"/>
    <col min="10755" max="10755" width="44.7109375" style="110" customWidth="1"/>
    <col min="10756" max="10756" width="15.140625" style="110" bestFit="1" customWidth="1"/>
    <col min="10757" max="10757" width="17.28515625" style="110" customWidth="1"/>
    <col min="10758" max="10758" width="16.7109375" style="110" customWidth="1"/>
    <col min="10759" max="10760" width="11.42578125" style="110"/>
    <col min="10761" max="10761" width="22.85546875" style="110" bestFit="1" customWidth="1"/>
    <col min="10762" max="10762" width="17" style="110" bestFit="1" customWidth="1"/>
    <col min="10763" max="11006" width="11.42578125" style="110"/>
    <col min="11007" max="11008" width="4.28515625" style="110" customWidth="1"/>
    <col min="11009" max="11009" width="5.5703125" style="110" customWidth="1"/>
    <col min="11010" max="11010" width="5.28515625" style="110" customWidth="1"/>
    <col min="11011" max="11011" width="44.7109375" style="110" customWidth="1"/>
    <col min="11012" max="11012" width="15.140625" style="110" bestFit="1" customWidth="1"/>
    <col min="11013" max="11013" width="17.28515625" style="110" customWidth="1"/>
    <col min="11014" max="11014" width="16.7109375" style="110" customWidth="1"/>
    <col min="11015" max="11016" width="11.42578125" style="110"/>
    <col min="11017" max="11017" width="22.85546875" style="110" bestFit="1" customWidth="1"/>
    <col min="11018" max="11018" width="17" style="110" bestFit="1" customWidth="1"/>
    <col min="11019" max="11262" width="11.42578125" style="110"/>
    <col min="11263" max="11264" width="4.28515625" style="110" customWidth="1"/>
    <col min="11265" max="11265" width="5.5703125" style="110" customWidth="1"/>
    <col min="11266" max="11266" width="5.28515625" style="110" customWidth="1"/>
    <col min="11267" max="11267" width="44.7109375" style="110" customWidth="1"/>
    <col min="11268" max="11268" width="15.140625" style="110" bestFit="1" customWidth="1"/>
    <col min="11269" max="11269" width="17.28515625" style="110" customWidth="1"/>
    <col min="11270" max="11270" width="16.7109375" style="110" customWidth="1"/>
    <col min="11271" max="11272" width="11.42578125" style="110"/>
    <col min="11273" max="11273" width="22.85546875" style="110" bestFit="1" customWidth="1"/>
    <col min="11274" max="11274" width="17" style="110" bestFit="1" customWidth="1"/>
    <col min="11275" max="11518" width="11.42578125" style="110"/>
    <col min="11519" max="11520" width="4.28515625" style="110" customWidth="1"/>
    <col min="11521" max="11521" width="5.5703125" style="110" customWidth="1"/>
    <col min="11522" max="11522" width="5.28515625" style="110" customWidth="1"/>
    <col min="11523" max="11523" width="44.7109375" style="110" customWidth="1"/>
    <col min="11524" max="11524" width="15.140625" style="110" bestFit="1" customWidth="1"/>
    <col min="11525" max="11525" width="17.28515625" style="110" customWidth="1"/>
    <col min="11526" max="11526" width="16.7109375" style="110" customWidth="1"/>
    <col min="11527" max="11528" width="11.42578125" style="110"/>
    <col min="11529" max="11529" width="22.85546875" style="110" bestFit="1" customWidth="1"/>
    <col min="11530" max="11530" width="17" style="110" bestFit="1" customWidth="1"/>
    <col min="11531" max="11774" width="11.42578125" style="110"/>
    <col min="11775" max="11776" width="4.28515625" style="110" customWidth="1"/>
    <col min="11777" max="11777" width="5.5703125" style="110" customWidth="1"/>
    <col min="11778" max="11778" width="5.28515625" style="110" customWidth="1"/>
    <col min="11779" max="11779" width="44.7109375" style="110" customWidth="1"/>
    <col min="11780" max="11780" width="15.140625" style="110" bestFit="1" customWidth="1"/>
    <col min="11781" max="11781" width="17.28515625" style="110" customWidth="1"/>
    <col min="11782" max="11782" width="16.7109375" style="110" customWidth="1"/>
    <col min="11783" max="11784" width="11.42578125" style="110"/>
    <col min="11785" max="11785" width="22.85546875" style="110" bestFit="1" customWidth="1"/>
    <col min="11786" max="11786" width="17" style="110" bestFit="1" customWidth="1"/>
    <col min="11787" max="12030" width="11.42578125" style="110"/>
    <col min="12031" max="12032" width="4.28515625" style="110" customWidth="1"/>
    <col min="12033" max="12033" width="5.5703125" style="110" customWidth="1"/>
    <col min="12034" max="12034" width="5.28515625" style="110" customWidth="1"/>
    <col min="12035" max="12035" width="44.7109375" style="110" customWidth="1"/>
    <col min="12036" max="12036" width="15.140625" style="110" bestFit="1" customWidth="1"/>
    <col min="12037" max="12037" width="17.28515625" style="110" customWidth="1"/>
    <col min="12038" max="12038" width="16.7109375" style="110" customWidth="1"/>
    <col min="12039" max="12040" width="11.42578125" style="110"/>
    <col min="12041" max="12041" width="22.85546875" style="110" bestFit="1" customWidth="1"/>
    <col min="12042" max="12042" width="17" style="110" bestFit="1" customWidth="1"/>
    <col min="12043" max="12286" width="11.42578125" style="110"/>
    <col min="12287" max="12288" width="4.28515625" style="110" customWidth="1"/>
    <col min="12289" max="12289" width="5.5703125" style="110" customWidth="1"/>
    <col min="12290" max="12290" width="5.28515625" style="110" customWidth="1"/>
    <col min="12291" max="12291" width="44.7109375" style="110" customWidth="1"/>
    <col min="12292" max="12292" width="15.140625" style="110" bestFit="1" customWidth="1"/>
    <col min="12293" max="12293" width="17.28515625" style="110" customWidth="1"/>
    <col min="12294" max="12294" width="16.7109375" style="110" customWidth="1"/>
    <col min="12295" max="12296" width="11.42578125" style="110"/>
    <col min="12297" max="12297" width="22.85546875" style="110" bestFit="1" customWidth="1"/>
    <col min="12298" max="12298" width="17" style="110" bestFit="1" customWidth="1"/>
    <col min="12299" max="12542" width="11.42578125" style="110"/>
    <col min="12543" max="12544" width="4.28515625" style="110" customWidth="1"/>
    <col min="12545" max="12545" width="5.5703125" style="110" customWidth="1"/>
    <col min="12546" max="12546" width="5.28515625" style="110" customWidth="1"/>
    <col min="12547" max="12547" width="44.7109375" style="110" customWidth="1"/>
    <col min="12548" max="12548" width="15.140625" style="110" bestFit="1" customWidth="1"/>
    <col min="12549" max="12549" width="17.28515625" style="110" customWidth="1"/>
    <col min="12550" max="12550" width="16.7109375" style="110" customWidth="1"/>
    <col min="12551" max="12552" width="11.42578125" style="110"/>
    <col min="12553" max="12553" width="22.85546875" style="110" bestFit="1" customWidth="1"/>
    <col min="12554" max="12554" width="17" style="110" bestFit="1" customWidth="1"/>
    <col min="12555" max="12798" width="11.42578125" style="110"/>
    <col min="12799" max="12800" width="4.28515625" style="110" customWidth="1"/>
    <col min="12801" max="12801" width="5.5703125" style="110" customWidth="1"/>
    <col min="12802" max="12802" width="5.28515625" style="110" customWidth="1"/>
    <col min="12803" max="12803" width="44.7109375" style="110" customWidth="1"/>
    <col min="12804" max="12804" width="15.140625" style="110" bestFit="1" customWidth="1"/>
    <col min="12805" max="12805" width="17.28515625" style="110" customWidth="1"/>
    <col min="12806" max="12806" width="16.7109375" style="110" customWidth="1"/>
    <col min="12807" max="12808" width="11.42578125" style="110"/>
    <col min="12809" max="12809" width="22.85546875" style="110" bestFit="1" customWidth="1"/>
    <col min="12810" max="12810" width="17" style="110" bestFit="1" customWidth="1"/>
    <col min="12811" max="13054" width="11.42578125" style="110"/>
    <col min="13055" max="13056" width="4.28515625" style="110" customWidth="1"/>
    <col min="13057" max="13057" width="5.5703125" style="110" customWidth="1"/>
    <col min="13058" max="13058" width="5.28515625" style="110" customWidth="1"/>
    <col min="13059" max="13059" width="44.7109375" style="110" customWidth="1"/>
    <col min="13060" max="13060" width="15.140625" style="110" bestFit="1" customWidth="1"/>
    <col min="13061" max="13061" width="17.28515625" style="110" customWidth="1"/>
    <col min="13062" max="13062" width="16.7109375" style="110" customWidth="1"/>
    <col min="13063" max="13064" width="11.42578125" style="110"/>
    <col min="13065" max="13065" width="22.85546875" style="110" bestFit="1" customWidth="1"/>
    <col min="13066" max="13066" width="17" style="110" bestFit="1" customWidth="1"/>
    <col min="13067" max="13310" width="11.42578125" style="110"/>
    <col min="13311" max="13312" width="4.28515625" style="110" customWidth="1"/>
    <col min="13313" max="13313" width="5.5703125" style="110" customWidth="1"/>
    <col min="13314" max="13314" width="5.28515625" style="110" customWidth="1"/>
    <col min="13315" max="13315" width="44.7109375" style="110" customWidth="1"/>
    <col min="13316" max="13316" width="15.140625" style="110" bestFit="1" customWidth="1"/>
    <col min="13317" max="13317" width="17.28515625" style="110" customWidth="1"/>
    <col min="13318" max="13318" width="16.7109375" style="110" customWidth="1"/>
    <col min="13319" max="13320" width="11.42578125" style="110"/>
    <col min="13321" max="13321" width="22.85546875" style="110" bestFit="1" customWidth="1"/>
    <col min="13322" max="13322" width="17" style="110" bestFit="1" customWidth="1"/>
    <col min="13323" max="13566" width="11.42578125" style="110"/>
    <col min="13567" max="13568" width="4.28515625" style="110" customWidth="1"/>
    <col min="13569" max="13569" width="5.5703125" style="110" customWidth="1"/>
    <col min="13570" max="13570" width="5.28515625" style="110" customWidth="1"/>
    <col min="13571" max="13571" width="44.7109375" style="110" customWidth="1"/>
    <col min="13572" max="13572" width="15.140625" style="110" bestFit="1" customWidth="1"/>
    <col min="13573" max="13573" width="17.28515625" style="110" customWidth="1"/>
    <col min="13574" max="13574" width="16.7109375" style="110" customWidth="1"/>
    <col min="13575" max="13576" width="11.42578125" style="110"/>
    <col min="13577" max="13577" width="22.85546875" style="110" bestFit="1" customWidth="1"/>
    <col min="13578" max="13578" width="17" style="110" bestFit="1" customWidth="1"/>
    <col min="13579" max="13822" width="11.42578125" style="110"/>
    <col min="13823" max="13824" width="4.28515625" style="110" customWidth="1"/>
    <col min="13825" max="13825" width="5.5703125" style="110" customWidth="1"/>
    <col min="13826" max="13826" width="5.28515625" style="110" customWidth="1"/>
    <col min="13827" max="13827" width="44.7109375" style="110" customWidth="1"/>
    <col min="13828" max="13828" width="15.140625" style="110" bestFit="1" customWidth="1"/>
    <col min="13829" max="13829" width="17.28515625" style="110" customWidth="1"/>
    <col min="13830" max="13830" width="16.7109375" style="110" customWidth="1"/>
    <col min="13831" max="13832" width="11.42578125" style="110"/>
    <col min="13833" max="13833" width="22.85546875" style="110" bestFit="1" customWidth="1"/>
    <col min="13834" max="13834" width="17" style="110" bestFit="1" customWidth="1"/>
    <col min="13835" max="14078" width="11.42578125" style="110"/>
    <col min="14079" max="14080" width="4.28515625" style="110" customWidth="1"/>
    <col min="14081" max="14081" width="5.5703125" style="110" customWidth="1"/>
    <col min="14082" max="14082" width="5.28515625" style="110" customWidth="1"/>
    <col min="14083" max="14083" width="44.7109375" style="110" customWidth="1"/>
    <col min="14084" max="14084" width="15.140625" style="110" bestFit="1" customWidth="1"/>
    <col min="14085" max="14085" width="17.28515625" style="110" customWidth="1"/>
    <col min="14086" max="14086" width="16.7109375" style="110" customWidth="1"/>
    <col min="14087" max="14088" width="11.42578125" style="110"/>
    <col min="14089" max="14089" width="22.85546875" style="110" bestFit="1" customWidth="1"/>
    <col min="14090" max="14090" width="17" style="110" bestFit="1" customWidth="1"/>
    <col min="14091" max="14334" width="11.42578125" style="110"/>
    <col min="14335" max="14336" width="4.28515625" style="110" customWidth="1"/>
    <col min="14337" max="14337" width="5.5703125" style="110" customWidth="1"/>
    <col min="14338" max="14338" width="5.28515625" style="110" customWidth="1"/>
    <col min="14339" max="14339" width="44.7109375" style="110" customWidth="1"/>
    <col min="14340" max="14340" width="15.140625" style="110" bestFit="1" customWidth="1"/>
    <col min="14341" max="14341" width="17.28515625" style="110" customWidth="1"/>
    <col min="14342" max="14342" width="16.7109375" style="110" customWidth="1"/>
    <col min="14343" max="14344" width="11.42578125" style="110"/>
    <col min="14345" max="14345" width="22.85546875" style="110" bestFit="1" customWidth="1"/>
    <col min="14346" max="14346" width="17" style="110" bestFit="1" customWidth="1"/>
    <col min="14347" max="14590" width="11.42578125" style="110"/>
    <col min="14591" max="14592" width="4.28515625" style="110" customWidth="1"/>
    <col min="14593" max="14593" width="5.5703125" style="110" customWidth="1"/>
    <col min="14594" max="14594" width="5.28515625" style="110" customWidth="1"/>
    <col min="14595" max="14595" width="44.7109375" style="110" customWidth="1"/>
    <col min="14596" max="14596" width="15.140625" style="110" bestFit="1" customWidth="1"/>
    <col min="14597" max="14597" width="17.28515625" style="110" customWidth="1"/>
    <col min="14598" max="14598" width="16.7109375" style="110" customWidth="1"/>
    <col min="14599" max="14600" width="11.42578125" style="110"/>
    <col min="14601" max="14601" width="22.85546875" style="110" bestFit="1" customWidth="1"/>
    <col min="14602" max="14602" width="17" style="110" bestFit="1" customWidth="1"/>
    <col min="14603" max="14846" width="11.42578125" style="110"/>
    <col min="14847" max="14848" width="4.28515625" style="110" customWidth="1"/>
    <col min="14849" max="14849" width="5.5703125" style="110" customWidth="1"/>
    <col min="14850" max="14850" width="5.28515625" style="110" customWidth="1"/>
    <col min="14851" max="14851" width="44.7109375" style="110" customWidth="1"/>
    <col min="14852" max="14852" width="15.140625" style="110" bestFit="1" customWidth="1"/>
    <col min="14853" max="14853" width="17.28515625" style="110" customWidth="1"/>
    <col min="14854" max="14854" width="16.7109375" style="110" customWidth="1"/>
    <col min="14855" max="14856" width="11.42578125" style="110"/>
    <col min="14857" max="14857" width="22.85546875" style="110" bestFit="1" customWidth="1"/>
    <col min="14858" max="14858" width="17" style="110" bestFit="1" customWidth="1"/>
    <col min="14859" max="15102" width="11.42578125" style="110"/>
    <col min="15103" max="15104" width="4.28515625" style="110" customWidth="1"/>
    <col min="15105" max="15105" width="5.5703125" style="110" customWidth="1"/>
    <col min="15106" max="15106" width="5.28515625" style="110" customWidth="1"/>
    <col min="15107" max="15107" width="44.7109375" style="110" customWidth="1"/>
    <col min="15108" max="15108" width="15.140625" style="110" bestFit="1" customWidth="1"/>
    <col min="15109" max="15109" width="17.28515625" style="110" customWidth="1"/>
    <col min="15110" max="15110" width="16.7109375" style="110" customWidth="1"/>
    <col min="15111" max="15112" width="11.42578125" style="110"/>
    <col min="15113" max="15113" width="22.85546875" style="110" bestFit="1" customWidth="1"/>
    <col min="15114" max="15114" width="17" style="110" bestFit="1" customWidth="1"/>
    <col min="15115" max="15358" width="11.42578125" style="110"/>
    <col min="15359" max="15360" width="4.28515625" style="110" customWidth="1"/>
    <col min="15361" max="15361" width="5.5703125" style="110" customWidth="1"/>
    <col min="15362" max="15362" width="5.28515625" style="110" customWidth="1"/>
    <col min="15363" max="15363" width="44.7109375" style="110" customWidth="1"/>
    <col min="15364" max="15364" width="15.140625" style="110" bestFit="1" customWidth="1"/>
    <col min="15365" max="15365" width="17.28515625" style="110" customWidth="1"/>
    <col min="15366" max="15366" width="16.7109375" style="110" customWidth="1"/>
    <col min="15367" max="15368" width="11.42578125" style="110"/>
    <col min="15369" max="15369" width="22.85546875" style="110" bestFit="1" customWidth="1"/>
    <col min="15370" max="15370" width="17" style="110" bestFit="1" customWidth="1"/>
    <col min="15371" max="15614" width="11.42578125" style="110"/>
    <col min="15615" max="15616" width="4.28515625" style="110" customWidth="1"/>
    <col min="15617" max="15617" width="5.5703125" style="110" customWidth="1"/>
    <col min="15618" max="15618" width="5.28515625" style="110" customWidth="1"/>
    <col min="15619" max="15619" width="44.7109375" style="110" customWidth="1"/>
    <col min="15620" max="15620" width="15.140625" style="110" bestFit="1" customWidth="1"/>
    <col min="15621" max="15621" width="17.28515625" style="110" customWidth="1"/>
    <col min="15622" max="15622" width="16.7109375" style="110" customWidth="1"/>
    <col min="15623" max="15624" width="11.42578125" style="110"/>
    <col min="15625" max="15625" width="22.85546875" style="110" bestFit="1" customWidth="1"/>
    <col min="15626" max="15626" width="17" style="110" bestFit="1" customWidth="1"/>
    <col min="15627" max="15870" width="11.42578125" style="110"/>
    <col min="15871" max="15872" width="4.28515625" style="110" customWidth="1"/>
    <col min="15873" max="15873" width="5.5703125" style="110" customWidth="1"/>
    <col min="15874" max="15874" width="5.28515625" style="110" customWidth="1"/>
    <col min="15875" max="15875" width="44.7109375" style="110" customWidth="1"/>
    <col min="15876" max="15876" width="15.140625" style="110" bestFit="1" customWidth="1"/>
    <col min="15877" max="15877" width="17.28515625" style="110" customWidth="1"/>
    <col min="15878" max="15878" width="16.7109375" style="110" customWidth="1"/>
    <col min="15879" max="15880" width="11.42578125" style="110"/>
    <col min="15881" max="15881" width="22.85546875" style="110" bestFit="1" customWidth="1"/>
    <col min="15882" max="15882" width="17" style="110" bestFit="1" customWidth="1"/>
    <col min="15883" max="16126" width="11.42578125" style="110"/>
    <col min="16127" max="16128" width="4.28515625" style="110" customWidth="1"/>
    <col min="16129" max="16129" width="5.5703125" style="110" customWidth="1"/>
    <col min="16130" max="16130" width="5.28515625" style="110" customWidth="1"/>
    <col min="16131" max="16131" width="44.7109375" style="110" customWidth="1"/>
    <col min="16132" max="16132" width="15.140625" style="110" bestFit="1" customWidth="1"/>
    <col min="16133" max="16133" width="17.28515625" style="110" customWidth="1"/>
    <col min="16134" max="16134" width="16.7109375" style="110" customWidth="1"/>
    <col min="16135" max="16136" width="11.42578125" style="110"/>
    <col min="16137" max="16137" width="22.85546875" style="110" bestFit="1" customWidth="1"/>
    <col min="16138" max="16138" width="17" style="110" bestFit="1" customWidth="1"/>
    <col min="16139" max="16384" width="11.42578125" style="110"/>
  </cols>
  <sheetData>
    <row r="20" spans="1:7" ht="48" customHeight="1" x14ac:dyDescent="0.2"/>
    <row r="21" spans="1:7" ht="75.75" customHeight="1" x14ac:dyDescent="0.2">
      <c r="A21" s="112" t="s">
        <v>103</v>
      </c>
      <c r="B21" s="112"/>
      <c r="C21" s="112"/>
      <c r="D21" s="112"/>
      <c r="E21" s="112"/>
      <c r="F21" s="112"/>
      <c r="G21" s="112"/>
    </row>
    <row r="27" spans="1:7" ht="204.75" customHeight="1" x14ac:dyDescent="0.2"/>
    <row r="35" spans="1:7" ht="15" x14ac:dyDescent="0.2">
      <c r="A35" s="113" t="s">
        <v>104</v>
      </c>
      <c r="B35" s="113"/>
      <c r="C35" s="113"/>
      <c r="D35" s="113"/>
      <c r="E35" s="113"/>
      <c r="F35" s="113"/>
      <c r="G35" s="113"/>
    </row>
  </sheetData>
  <mergeCells count="2">
    <mergeCell ref="A21:G21"/>
    <mergeCell ref="A35:G35"/>
  </mergeCells>
  <printOptions horizontalCentered="1"/>
  <pageMargins left="0.19685039370078741" right="0.19685039370078741" top="0.62992125984251968" bottom="0.43307086614173229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"/>
  <sheetViews>
    <sheetView tabSelected="1" workbookViewId="0">
      <selection activeCell="C104" sqref="C104"/>
    </sheetView>
  </sheetViews>
  <sheetFormatPr defaultRowHeight="15" x14ac:dyDescent="0.25"/>
  <cols>
    <col min="5" max="5" width="25.28515625" customWidth="1"/>
    <col min="6" max="10" width="19.42578125" customWidth="1"/>
    <col min="11" max="12" width="25.28515625" customWidth="1"/>
  </cols>
  <sheetData>
    <row r="1" spans="1:12" ht="42" customHeight="1" x14ac:dyDescent="0.25">
      <c r="A1" s="98" t="s">
        <v>105</v>
      </c>
      <c r="B1" s="98"/>
      <c r="C1" s="98"/>
      <c r="D1" s="98"/>
      <c r="E1" s="98"/>
      <c r="F1" s="98"/>
      <c r="G1" s="98"/>
      <c r="H1" s="98"/>
      <c r="I1" s="98"/>
      <c r="J1" s="98"/>
      <c r="K1" s="30"/>
      <c r="L1" s="30"/>
    </row>
    <row r="2" spans="1:12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5.75" customHeight="1" x14ac:dyDescent="0.25">
      <c r="A3" s="98" t="s">
        <v>15</v>
      </c>
      <c r="B3" s="98"/>
      <c r="C3" s="98"/>
      <c r="D3" s="98"/>
      <c r="E3" s="98"/>
      <c r="F3" s="98"/>
      <c r="G3" s="98"/>
      <c r="H3" s="98"/>
      <c r="I3" s="98"/>
      <c r="J3" s="98"/>
      <c r="K3" s="28"/>
      <c r="L3" s="28"/>
    </row>
    <row r="4" spans="1:12" ht="18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6"/>
      <c r="L4" s="6"/>
    </row>
    <row r="5" spans="1:12" ht="18" customHeight="1" x14ac:dyDescent="0.25">
      <c r="A5" s="98" t="s">
        <v>21</v>
      </c>
      <c r="B5" s="98"/>
      <c r="C5" s="98"/>
      <c r="D5" s="98"/>
      <c r="E5" s="98"/>
      <c r="F5" s="98"/>
      <c r="G5" s="98"/>
      <c r="H5" s="98"/>
      <c r="I5" s="98"/>
      <c r="J5" s="98"/>
      <c r="K5" s="27"/>
      <c r="L5" s="27"/>
    </row>
    <row r="6" spans="1:12" ht="18" x14ac:dyDescent="0.25">
      <c r="A6" s="1"/>
      <c r="B6" s="2"/>
      <c r="C6" s="2"/>
      <c r="D6" s="2"/>
      <c r="E6" s="7"/>
      <c r="F6" s="7"/>
      <c r="G6" s="7"/>
      <c r="H6" s="8"/>
      <c r="I6" s="8"/>
      <c r="J6" s="22"/>
    </row>
    <row r="7" spans="1:12" x14ac:dyDescent="0.25">
      <c r="A7" s="102" t="s">
        <v>38</v>
      </c>
      <c r="B7" s="103"/>
      <c r="C7" s="103"/>
      <c r="D7" s="103"/>
      <c r="E7" s="103"/>
      <c r="F7" s="31" t="s">
        <v>87</v>
      </c>
      <c r="G7" s="31" t="s">
        <v>88</v>
      </c>
      <c r="H7" s="4" t="s">
        <v>89</v>
      </c>
      <c r="I7" s="4" t="s">
        <v>45</v>
      </c>
      <c r="J7" s="4" t="s">
        <v>90</v>
      </c>
    </row>
    <row r="8" spans="1:12" ht="12" customHeight="1" x14ac:dyDescent="0.25">
      <c r="A8" s="106">
        <v>1</v>
      </c>
      <c r="B8" s="106"/>
      <c r="C8" s="106"/>
      <c r="D8" s="106"/>
      <c r="E8" s="106"/>
      <c r="F8" s="34">
        <v>2</v>
      </c>
      <c r="G8" s="34">
        <v>3</v>
      </c>
      <c r="H8" s="35">
        <v>4</v>
      </c>
      <c r="I8" s="35">
        <v>5</v>
      </c>
      <c r="J8" s="35">
        <v>6</v>
      </c>
    </row>
    <row r="9" spans="1:12" x14ac:dyDescent="0.25">
      <c r="A9" s="99" t="s">
        <v>23</v>
      </c>
      <c r="B9" s="101"/>
      <c r="C9" s="101"/>
      <c r="D9" s="101"/>
      <c r="E9" s="108"/>
      <c r="F9" s="82">
        <f>'RAČUN PRIH. I RASH.-EKONOMSKA'!C9</f>
        <v>100504308.81</v>
      </c>
      <c r="G9" s="69">
        <f>'RAČUN PRIH. I RASH.-EKONOMSKA'!D9</f>
        <v>103459453</v>
      </c>
      <c r="H9" s="69">
        <f>'RAČUN PRIH. I RASH.-EKONOMSKA'!E9</f>
        <v>109458293</v>
      </c>
      <c r="I9" s="69">
        <f>'RAČUN PRIH. I RASH.-EKONOMSKA'!F9</f>
        <v>112247724</v>
      </c>
      <c r="J9" s="69">
        <f>'RAČUN PRIH. I RASH.-EKONOMSKA'!G9</f>
        <v>116531675</v>
      </c>
    </row>
    <row r="10" spans="1:12" x14ac:dyDescent="0.25">
      <c r="A10" s="107" t="s">
        <v>24</v>
      </c>
      <c r="B10" s="108"/>
      <c r="C10" s="108"/>
      <c r="D10" s="108"/>
      <c r="E10" s="108"/>
      <c r="F10" s="82">
        <f>'RAČUN PRIH. I RASH.-EKONOMSKA'!C16</f>
        <v>6979.47</v>
      </c>
      <c r="G10" s="69">
        <f>'RAČUN PRIH. I RASH.-EKONOMSKA'!D16</f>
        <v>0</v>
      </c>
      <c r="H10" s="69">
        <f>'RAČUN PRIH. I RASH.-EKONOMSKA'!E16</f>
        <v>3000</v>
      </c>
      <c r="I10" s="69">
        <f>'RAČUN PRIH. I RASH.-EKONOMSKA'!F16</f>
        <v>3000</v>
      </c>
      <c r="J10" s="69">
        <f>'RAČUN PRIH. I RASH.-EKONOMSKA'!G16</f>
        <v>3000</v>
      </c>
    </row>
    <row r="11" spans="1:12" x14ac:dyDescent="0.25">
      <c r="A11" s="104" t="s">
        <v>0</v>
      </c>
      <c r="B11" s="95"/>
      <c r="C11" s="95"/>
      <c r="D11" s="95"/>
      <c r="E11" s="105"/>
      <c r="F11" s="83">
        <f>SUM(F9:F10)</f>
        <v>100511288.28</v>
      </c>
      <c r="G11" s="71">
        <f t="shared" ref="G11:J11" si="0">SUM(G9:G10)</f>
        <v>103459453</v>
      </c>
      <c r="H11" s="71">
        <f t="shared" si="0"/>
        <v>109461293</v>
      </c>
      <c r="I11" s="71">
        <f t="shared" si="0"/>
        <v>112250724</v>
      </c>
      <c r="J11" s="71">
        <f t="shared" si="0"/>
        <v>116534675</v>
      </c>
    </row>
    <row r="12" spans="1:12" x14ac:dyDescent="0.25">
      <c r="A12" s="109" t="s">
        <v>25</v>
      </c>
      <c r="B12" s="101"/>
      <c r="C12" s="101"/>
      <c r="D12" s="101"/>
      <c r="E12" s="101"/>
      <c r="F12" s="84">
        <f>'RAČUN PRIH. I RASH.-EKONOMSKA'!C22</f>
        <v>93189652.430000022</v>
      </c>
      <c r="G12" s="70">
        <f>'RAČUN PRIH. I RASH.-EKONOMSKA'!D22</f>
        <v>91951661</v>
      </c>
      <c r="H12" s="70">
        <f>'RAČUN PRIH. I RASH.-EKONOMSKA'!E22</f>
        <v>101178257</v>
      </c>
      <c r="I12" s="70">
        <f>'RAČUN PRIH. I RASH.-EKONOMSKA'!F22</f>
        <v>106343102</v>
      </c>
      <c r="J12" s="70">
        <f>'RAČUN PRIH. I RASH.-EKONOMSKA'!G22</f>
        <v>111219175</v>
      </c>
    </row>
    <row r="13" spans="1:12" x14ac:dyDescent="0.25">
      <c r="A13" s="107" t="s">
        <v>26</v>
      </c>
      <c r="B13" s="108"/>
      <c r="C13" s="108"/>
      <c r="D13" s="108"/>
      <c r="E13" s="108"/>
      <c r="F13" s="82">
        <f>'RAČUN PRIH. I RASH.-EKONOMSKA'!C29</f>
        <v>6998725.2599999998</v>
      </c>
      <c r="G13" s="69">
        <f>'RAČUN PRIH. I RASH.-EKONOMSKA'!D29</f>
        <v>12036442</v>
      </c>
      <c r="H13" s="69">
        <f>'RAČUN PRIH. I RASH.-EKONOMSKA'!E29</f>
        <v>9903816</v>
      </c>
      <c r="I13" s="69">
        <f>'RAČUN PRIH. I RASH.-EKONOMSKA'!F29</f>
        <v>5907622</v>
      </c>
      <c r="J13" s="69">
        <f>'RAČUN PRIH. I RASH.-EKONOMSKA'!G29</f>
        <v>5315500</v>
      </c>
    </row>
    <row r="14" spans="1:12" x14ac:dyDescent="0.25">
      <c r="A14" s="23" t="s">
        <v>1</v>
      </c>
      <c r="B14" s="24"/>
      <c r="C14" s="24"/>
      <c r="D14" s="24"/>
      <c r="E14" s="24"/>
      <c r="F14" s="83">
        <f t="shared" ref="F14:J14" si="1">SUM(F12:F13)</f>
        <v>100188377.69000003</v>
      </c>
      <c r="G14" s="71">
        <f t="shared" si="1"/>
        <v>103988103</v>
      </c>
      <c r="H14" s="71">
        <f t="shared" si="1"/>
        <v>111082073</v>
      </c>
      <c r="I14" s="71">
        <f t="shared" si="1"/>
        <v>112250724</v>
      </c>
      <c r="J14" s="71">
        <f t="shared" si="1"/>
        <v>116534675</v>
      </c>
    </row>
    <row r="15" spans="1:12" x14ac:dyDescent="0.25">
      <c r="A15" s="94" t="s">
        <v>2</v>
      </c>
      <c r="B15" s="95"/>
      <c r="C15" s="95"/>
      <c r="D15" s="95"/>
      <c r="E15" s="95"/>
      <c r="F15" s="85">
        <f>F11-F14</f>
        <v>322910.58999997377</v>
      </c>
      <c r="G15" s="72">
        <f t="shared" ref="G15:J15" si="2">G11-G14</f>
        <v>-528650</v>
      </c>
      <c r="H15" s="72">
        <f t="shared" si="2"/>
        <v>-1620780</v>
      </c>
      <c r="I15" s="72">
        <f t="shared" si="2"/>
        <v>0</v>
      </c>
      <c r="J15" s="72">
        <f t="shared" si="2"/>
        <v>0</v>
      </c>
    </row>
    <row r="16" spans="1:12" ht="18" x14ac:dyDescent="0.25">
      <c r="A16" s="5"/>
      <c r="B16" s="9"/>
      <c r="C16" s="9"/>
      <c r="D16" s="9"/>
      <c r="E16" s="9"/>
      <c r="F16" s="9"/>
      <c r="G16" s="9"/>
      <c r="H16" s="9"/>
      <c r="I16" s="9"/>
      <c r="J16" s="3"/>
      <c r="K16" s="3"/>
      <c r="L16" s="3"/>
    </row>
    <row r="17" spans="1:12" ht="18" customHeight="1" x14ac:dyDescent="0.25">
      <c r="A17" s="98" t="s">
        <v>22</v>
      </c>
      <c r="B17" s="98"/>
      <c r="C17" s="98"/>
      <c r="D17" s="98"/>
      <c r="E17" s="98"/>
      <c r="F17" s="98"/>
      <c r="G17" s="98"/>
      <c r="H17" s="98"/>
      <c r="I17" s="98"/>
      <c r="J17" s="98"/>
      <c r="K17" s="27"/>
      <c r="L17" s="27"/>
    </row>
    <row r="18" spans="1:12" ht="18" x14ac:dyDescent="0.25">
      <c r="A18" s="5"/>
      <c r="B18" s="9"/>
      <c r="C18" s="9"/>
      <c r="D18" s="9"/>
      <c r="E18" s="9"/>
      <c r="F18" s="9"/>
      <c r="G18" s="9"/>
      <c r="H18" s="3"/>
      <c r="I18" s="3"/>
      <c r="J18" s="3"/>
    </row>
    <row r="19" spans="1:12" x14ac:dyDescent="0.25">
      <c r="A19" s="102" t="s">
        <v>40</v>
      </c>
      <c r="B19" s="103"/>
      <c r="C19" s="103"/>
      <c r="D19" s="103"/>
      <c r="E19" s="103"/>
      <c r="F19" s="31" t="s">
        <v>87</v>
      </c>
      <c r="G19" s="31" t="s">
        <v>88</v>
      </c>
      <c r="H19" s="4" t="s">
        <v>89</v>
      </c>
      <c r="I19" s="4" t="s">
        <v>45</v>
      </c>
      <c r="J19" s="4" t="s">
        <v>90</v>
      </c>
    </row>
    <row r="20" spans="1:12" ht="12" customHeight="1" x14ac:dyDescent="0.25">
      <c r="A20" s="106">
        <v>1</v>
      </c>
      <c r="B20" s="106"/>
      <c r="C20" s="106"/>
      <c r="D20" s="106"/>
      <c r="E20" s="106"/>
      <c r="F20" s="34">
        <v>2</v>
      </c>
      <c r="G20" s="34">
        <v>3</v>
      </c>
      <c r="H20" s="35">
        <v>4</v>
      </c>
      <c r="I20" s="35">
        <v>5</v>
      </c>
      <c r="J20" s="35">
        <v>6</v>
      </c>
    </row>
    <row r="21" spans="1:12" ht="15.75" customHeight="1" x14ac:dyDescent="0.25">
      <c r="A21" s="99" t="s">
        <v>27</v>
      </c>
      <c r="B21" s="100"/>
      <c r="C21" s="100"/>
      <c r="D21" s="100"/>
      <c r="E21" s="100"/>
      <c r="F21" s="86">
        <f>'RAČUN FINANCIRANJA-EKONOMSKA'!C8</f>
        <v>0</v>
      </c>
      <c r="G21" s="73">
        <f>'RAČUN FINANCIRANJA-EKONOMSKA'!D8</f>
        <v>0</v>
      </c>
      <c r="H21" s="73">
        <f>'RAČUN FINANCIRANJA-EKONOMSKA'!E8</f>
        <v>0</v>
      </c>
      <c r="I21" s="73">
        <f>'RAČUN FINANCIRANJA-EKONOMSKA'!F8</f>
        <v>0</v>
      </c>
      <c r="J21" s="73">
        <f>'RAČUN FINANCIRANJA-EKONOMSKA'!G8</f>
        <v>0</v>
      </c>
    </row>
    <row r="22" spans="1:12" x14ac:dyDescent="0.25">
      <c r="A22" s="99" t="s">
        <v>28</v>
      </c>
      <c r="B22" s="101"/>
      <c r="C22" s="101"/>
      <c r="D22" s="101"/>
      <c r="E22" s="101"/>
      <c r="F22" s="86">
        <f>'RAČUN FINANCIRANJA-EKONOMSKA'!C11</f>
        <v>0</v>
      </c>
      <c r="G22" s="73">
        <f>'RAČUN FINANCIRANJA-EKONOMSKA'!D11</f>
        <v>0</v>
      </c>
      <c r="H22" s="73">
        <f>'RAČUN FINANCIRANJA-EKONOMSKA'!E11</f>
        <v>0</v>
      </c>
      <c r="I22" s="73">
        <f>'RAČUN FINANCIRANJA-EKONOMSKA'!F11</f>
        <v>0</v>
      </c>
      <c r="J22" s="73">
        <f>'RAČUN FINANCIRANJA-EKONOMSKA'!G11</f>
        <v>0</v>
      </c>
    </row>
    <row r="23" spans="1:12" x14ac:dyDescent="0.25">
      <c r="A23" s="104" t="s">
        <v>29</v>
      </c>
      <c r="B23" s="95"/>
      <c r="C23" s="95"/>
      <c r="D23" s="95"/>
      <c r="E23" s="105"/>
      <c r="F23" s="83">
        <f>SUM(F21:F22)</f>
        <v>0</v>
      </c>
      <c r="G23" s="71">
        <f>SUM(G21:G22)</f>
        <v>0</v>
      </c>
      <c r="H23" s="71">
        <f>SUM(H21:H22)</f>
        <v>0</v>
      </c>
      <c r="I23" s="71">
        <f>SUM(I21:I22)</f>
        <v>0</v>
      </c>
      <c r="J23" s="71">
        <f>SUM(J21:J22)</f>
        <v>0</v>
      </c>
    </row>
    <row r="24" spans="1:12" x14ac:dyDescent="0.25">
      <c r="A24" s="96" t="s">
        <v>18</v>
      </c>
      <c r="B24" s="97"/>
      <c r="C24" s="97"/>
      <c r="D24" s="97"/>
      <c r="E24" s="97"/>
      <c r="F24" s="86">
        <v>0</v>
      </c>
      <c r="G24" s="73">
        <f>'RAČUN FINANCIRANJA-IZVORI FIN.'!D7</f>
        <v>2610760</v>
      </c>
      <c r="H24" s="73">
        <f>'RAČUN FINANCIRANJA-IZVORI FIN.'!E7</f>
        <v>2082110</v>
      </c>
      <c r="I24" s="73">
        <f>'RAČUN FINANCIRANJA-IZVORI FIN.'!F7</f>
        <v>461330</v>
      </c>
      <c r="J24" s="73">
        <f>'RAČUN FINANCIRANJA-IZVORI FIN.'!G7</f>
        <v>461330</v>
      </c>
    </row>
    <row r="25" spans="1:12" x14ac:dyDescent="0.25">
      <c r="A25" s="96" t="s">
        <v>30</v>
      </c>
      <c r="B25" s="97"/>
      <c r="C25" s="97"/>
      <c r="D25" s="97"/>
      <c r="E25" s="97"/>
      <c r="F25" s="86">
        <v>0</v>
      </c>
      <c r="G25" s="73">
        <f>'RAČUN FINANCIRANJA-IZVORI FIN.'!D17</f>
        <v>-2082110</v>
      </c>
      <c r="H25" s="73">
        <f>'RAČUN FINANCIRANJA-IZVORI FIN.'!E17</f>
        <v>-461330</v>
      </c>
      <c r="I25" s="73">
        <f>'RAČUN FINANCIRANJA-IZVORI FIN.'!F17</f>
        <v>-461330</v>
      </c>
      <c r="J25" s="73">
        <f>'RAČUN FINANCIRANJA-IZVORI FIN.'!G17</f>
        <v>-461330</v>
      </c>
    </row>
    <row r="26" spans="1:12" x14ac:dyDescent="0.25">
      <c r="A26" s="94" t="s">
        <v>3</v>
      </c>
      <c r="B26" s="95"/>
      <c r="C26" s="95"/>
      <c r="D26" s="95"/>
      <c r="E26" s="95"/>
      <c r="F26" s="85">
        <f>SUM(F24:F25)</f>
        <v>0</v>
      </c>
      <c r="G26" s="72">
        <f>SUM(G24:G25)</f>
        <v>528650</v>
      </c>
      <c r="H26" s="72">
        <f>SUM(H24:H25)</f>
        <v>1620780</v>
      </c>
      <c r="I26" s="72">
        <f>SUM(I24:I25)</f>
        <v>0</v>
      </c>
      <c r="J26" s="72">
        <f>SUM(J24:J25)</f>
        <v>0</v>
      </c>
    </row>
    <row r="27" spans="1:12" x14ac:dyDescent="0.25">
      <c r="A27" s="94" t="s">
        <v>4</v>
      </c>
      <c r="B27" s="95"/>
      <c r="C27" s="95"/>
      <c r="D27" s="95"/>
      <c r="E27" s="95"/>
      <c r="F27" s="85">
        <f>F15+F26</f>
        <v>322910.58999997377</v>
      </c>
      <c r="G27" s="72">
        <f t="shared" ref="G27:J27" si="3">G15+G26</f>
        <v>0</v>
      </c>
      <c r="H27" s="72">
        <f t="shared" si="3"/>
        <v>0</v>
      </c>
      <c r="I27" s="72">
        <f t="shared" si="3"/>
        <v>0</v>
      </c>
      <c r="J27" s="72">
        <f t="shared" si="3"/>
        <v>0</v>
      </c>
    </row>
    <row r="28" spans="1:12" ht="11.25" customHeight="1" x14ac:dyDescent="0.25">
      <c r="A28" s="16"/>
      <c r="B28" s="17"/>
      <c r="C28" s="17"/>
      <c r="D28" s="17"/>
      <c r="E28" s="17"/>
      <c r="F28" s="17"/>
      <c r="G28" s="17"/>
      <c r="H28" s="18"/>
      <c r="I28" s="18"/>
      <c r="J28" s="18"/>
      <c r="K28" s="18"/>
      <c r="L28" s="18"/>
    </row>
    <row r="29" spans="1:12" ht="9" customHeight="1" x14ac:dyDescent="0.25"/>
  </sheetData>
  <mergeCells count="21">
    <mergeCell ref="A1:J1"/>
    <mergeCell ref="A3:J3"/>
    <mergeCell ref="A5:J5"/>
    <mergeCell ref="A13:E13"/>
    <mergeCell ref="A15:E15"/>
    <mergeCell ref="A12:E12"/>
    <mergeCell ref="A11:E11"/>
    <mergeCell ref="A9:E9"/>
    <mergeCell ref="A10:E10"/>
    <mergeCell ref="A7:E7"/>
    <mergeCell ref="A8:E8"/>
    <mergeCell ref="A27:E27"/>
    <mergeCell ref="A24:E24"/>
    <mergeCell ref="A25:E25"/>
    <mergeCell ref="A17:J17"/>
    <mergeCell ref="A21:E21"/>
    <mergeCell ref="A22:E22"/>
    <mergeCell ref="A26:E26"/>
    <mergeCell ref="A19:E19"/>
    <mergeCell ref="A23:E23"/>
    <mergeCell ref="A20:E20"/>
  </mergeCells>
  <pageMargins left="0.7" right="0.7" top="0.75" bottom="0.75" header="0.3" footer="0.3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2"/>
  <sheetViews>
    <sheetView tabSelected="1" topLeftCell="B4" workbookViewId="0">
      <selection activeCell="C104" sqref="C104"/>
    </sheetView>
  </sheetViews>
  <sheetFormatPr defaultRowHeight="15" x14ac:dyDescent="0.25"/>
  <cols>
    <col min="1" max="1" width="10.5703125" customWidth="1"/>
    <col min="2" max="2" width="44.7109375" customWidth="1"/>
    <col min="3" max="7" width="19.42578125" customWidth="1"/>
    <col min="8" max="9" width="25.28515625" customWidth="1"/>
  </cols>
  <sheetData>
    <row r="1" spans="1:9" ht="18" x14ac:dyDescent="0.25">
      <c r="A1" s="5"/>
      <c r="B1" s="5"/>
      <c r="C1" s="5"/>
      <c r="D1" s="5"/>
      <c r="E1" s="5"/>
      <c r="F1" s="5"/>
      <c r="G1" s="5"/>
      <c r="H1" s="6"/>
      <c r="I1" s="6"/>
    </row>
    <row r="2" spans="1:9" ht="15.75" x14ac:dyDescent="0.25">
      <c r="A2" s="98" t="s">
        <v>5</v>
      </c>
      <c r="B2" s="98"/>
      <c r="C2" s="98"/>
      <c r="D2" s="98"/>
      <c r="E2" s="98"/>
      <c r="F2" s="98"/>
      <c r="G2" s="98"/>
      <c r="H2" s="27"/>
      <c r="I2" s="27"/>
    </row>
    <row r="3" spans="1:9" ht="18" x14ac:dyDescent="0.25">
      <c r="A3" s="5"/>
      <c r="B3" s="5"/>
      <c r="C3" s="5"/>
      <c r="D3" s="5"/>
      <c r="E3" s="5"/>
      <c r="F3" s="5"/>
      <c r="G3" s="5"/>
      <c r="H3" s="6"/>
      <c r="I3" s="6"/>
    </row>
    <row r="4" spans="1:9" ht="15.75" x14ac:dyDescent="0.25">
      <c r="A4" s="98" t="s">
        <v>31</v>
      </c>
      <c r="B4" s="98"/>
      <c r="C4" s="98"/>
      <c r="D4" s="98"/>
      <c r="E4" s="98"/>
      <c r="F4" s="98"/>
      <c r="G4" s="98"/>
      <c r="H4" s="29"/>
      <c r="I4" s="29"/>
    </row>
    <row r="5" spans="1:9" ht="18" x14ac:dyDescent="0.25">
      <c r="A5" s="5"/>
      <c r="B5" s="5"/>
      <c r="C5" s="5"/>
      <c r="D5" s="5"/>
      <c r="E5" s="5"/>
      <c r="F5" s="5"/>
      <c r="G5" s="5"/>
      <c r="H5" s="6"/>
      <c r="I5" s="6"/>
    </row>
    <row r="6" spans="1:9" ht="25.5" customHeight="1" x14ac:dyDescent="0.25">
      <c r="A6" s="44" t="s">
        <v>39</v>
      </c>
      <c r="B6" s="42" t="s">
        <v>41</v>
      </c>
      <c r="C6" s="32" t="s">
        <v>87</v>
      </c>
      <c r="D6" s="32" t="s">
        <v>88</v>
      </c>
      <c r="E6" s="33" t="s">
        <v>89</v>
      </c>
      <c r="F6" s="33" t="s">
        <v>45</v>
      </c>
      <c r="G6" s="33" t="s">
        <v>90</v>
      </c>
    </row>
    <row r="7" spans="1:9" s="43" customFormat="1" ht="11.25" x14ac:dyDescent="0.2">
      <c r="A7" s="38">
        <v>1</v>
      </c>
      <c r="B7" s="39">
        <v>2</v>
      </c>
      <c r="C7" s="37">
        <v>3</v>
      </c>
      <c r="D7" s="37">
        <v>4</v>
      </c>
      <c r="E7" s="38">
        <v>5</v>
      </c>
      <c r="F7" s="38">
        <v>6</v>
      </c>
      <c r="G7" s="38">
        <v>7</v>
      </c>
    </row>
    <row r="8" spans="1:9" x14ac:dyDescent="0.25">
      <c r="A8" s="10"/>
      <c r="B8" s="10" t="s">
        <v>33</v>
      </c>
      <c r="C8" s="77">
        <f>C9+C16</f>
        <v>100511288.28</v>
      </c>
      <c r="D8" s="65">
        <f t="shared" ref="D8:G8" si="0">D9+D16</f>
        <v>103459453</v>
      </c>
      <c r="E8" s="65">
        <f t="shared" si="0"/>
        <v>109461293</v>
      </c>
      <c r="F8" s="65">
        <f t="shared" si="0"/>
        <v>112250724</v>
      </c>
      <c r="G8" s="65">
        <f t="shared" si="0"/>
        <v>116534675</v>
      </c>
      <c r="H8" s="92"/>
    </row>
    <row r="9" spans="1:9" x14ac:dyDescent="0.25">
      <c r="A9" s="10">
        <v>6</v>
      </c>
      <c r="B9" s="10" t="s">
        <v>6</v>
      </c>
      <c r="C9" s="77">
        <f>SUM(C10:C15)</f>
        <v>100504308.81</v>
      </c>
      <c r="D9" s="65">
        <f t="shared" ref="D9:G9" si="1">SUM(D10:D15)</f>
        <v>103459453</v>
      </c>
      <c r="E9" s="65">
        <f t="shared" si="1"/>
        <v>109458293</v>
      </c>
      <c r="F9" s="65">
        <f t="shared" si="1"/>
        <v>112247724</v>
      </c>
      <c r="G9" s="65">
        <f t="shared" si="1"/>
        <v>116531675</v>
      </c>
    </row>
    <row r="10" spans="1:9" ht="25.5" x14ac:dyDescent="0.25">
      <c r="A10" s="13">
        <v>63</v>
      </c>
      <c r="B10" s="13" t="s">
        <v>17</v>
      </c>
      <c r="C10" s="78">
        <v>12842295.220000001</v>
      </c>
      <c r="D10" s="66">
        <v>5848869</v>
      </c>
      <c r="E10" s="66">
        <f>'POSEBNI DIO'!E43+'POSEBNI DIO'!E49+'POSEBNI DIO'!E70+'POSEBNI DIO'!E51+'POSEBNI DIO'!E21+'POSEBNI DIO'!E31-184989-20000-137386</f>
        <v>2718581</v>
      </c>
      <c r="F10" s="66">
        <f>'POSEBNI DIO'!F43+'POSEBNI DIO'!F49+'POSEBNI DIO'!F70+'POSEBNI DIO'!F51+'POSEBNI DIO'!F21+'POSEBNI DIO'!F31</f>
        <v>1007667</v>
      </c>
      <c r="G10" s="66">
        <f>'POSEBNI DIO'!G43+'POSEBNI DIO'!G49+'POSEBNI DIO'!G70+'POSEBNI DIO'!G51+'POSEBNI DIO'!G21+'POSEBNI DIO'!G31</f>
        <v>0</v>
      </c>
    </row>
    <row r="11" spans="1:9" x14ac:dyDescent="0.25">
      <c r="A11" s="13">
        <v>64</v>
      </c>
      <c r="B11" s="13" t="s">
        <v>80</v>
      </c>
      <c r="C11" s="78">
        <v>74.31</v>
      </c>
      <c r="D11" s="66">
        <v>3000</v>
      </c>
      <c r="E11" s="66">
        <v>0</v>
      </c>
      <c r="F11" s="66">
        <v>0</v>
      </c>
      <c r="G11" s="66">
        <v>0</v>
      </c>
    </row>
    <row r="12" spans="1:9" ht="25.5" x14ac:dyDescent="0.25">
      <c r="A12" s="13">
        <v>65</v>
      </c>
      <c r="B12" s="13" t="s">
        <v>81</v>
      </c>
      <c r="C12" s="78">
        <v>8223944.5199999996</v>
      </c>
      <c r="D12" s="66">
        <v>7200000</v>
      </c>
      <c r="E12" s="66">
        <v>7200000</v>
      </c>
      <c r="F12" s="66">
        <v>8260000</v>
      </c>
      <c r="G12" s="66">
        <v>8670000</v>
      </c>
    </row>
    <row r="13" spans="1:9" ht="25.5" x14ac:dyDescent="0.25">
      <c r="A13" s="13">
        <v>66</v>
      </c>
      <c r="B13" s="13" t="s">
        <v>82</v>
      </c>
      <c r="C13" s="78">
        <v>2595192.65</v>
      </c>
      <c r="D13" s="66">
        <v>5042723</v>
      </c>
      <c r="E13" s="66">
        <f>'POSEBNI DIO'!E40+'POSEBNI DIO'!E55+'POSEBNI DIO'!E76+'POSEBNI DIO'!E17+'POSEBNI DIO'!E27+'POSEBNI DIO'!E47-E11-E15-1278405</f>
        <v>2737950</v>
      </c>
      <c r="F13" s="66">
        <f>'POSEBNI DIO'!F40+'POSEBNI DIO'!F55+'POSEBNI DIO'!F27+'POSEBNI DIO'!F17+
'POSEBNI DIO'!F47+'POSEBNI DIO'!F76-F11-F15</f>
        <v>3014000</v>
      </c>
      <c r="G13" s="66">
        <f>'POSEBNI DIO'!G40+'POSEBNI DIO'!G55+'POSEBNI DIO'!G76+'POSEBNI DIO'!G17+'POSEBNI DIO'!G27+'POSEBNI DIO'!G47-G11-G15</f>
        <v>3059400</v>
      </c>
    </row>
    <row r="14" spans="1:9" ht="25.5" x14ac:dyDescent="0.25">
      <c r="A14" s="13">
        <v>67</v>
      </c>
      <c r="B14" s="13" t="s">
        <v>83</v>
      </c>
      <c r="C14" s="78">
        <v>76503650.450000003</v>
      </c>
      <c r="D14" s="66">
        <f>'POSEBNI DIO'!D36+'POSEBNI DIO'!D84+'POSEBNI DIO'!D64-D12</f>
        <v>84944861</v>
      </c>
      <c r="E14" s="66">
        <f>'POSEBNI DIO'!E36+'POSEBNI DIO'!E84+'POSEBNI DIO'!E64-E12</f>
        <v>96705167</v>
      </c>
      <c r="F14" s="66">
        <f>'POSEBNI DIO'!F36+'POSEBNI DIO'!F84+'POSEBNI DIO'!F64-F12</f>
        <v>99581057</v>
      </c>
      <c r="G14" s="66">
        <f>'POSEBNI DIO'!G36+'POSEBNI DIO'!G84+'POSEBNI DIO'!G64-G12</f>
        <v>104402275</v>
      </c>
    </row>
    <row r="15" spans="1:9" x14ac:dyDescent="0.25">
      <c r="A15" s="13">
        <v>68</v>
      </c>
      <c r="B15" s="13" t="s">
        <v>84</v>
      </c>
      <c r="C15" s="78">
        <v>339151.66</v>
      </c>
      <c r="D15" s="66">
        <v>420000</v>
      </c>
      <c r="E15" s="66">
        <f>375000-278405</f>
        <v>96595</v>
      </c>
      <c r="F15" s="66">
        <v>385000</v>
      </c>
      <c r="G15" s="66">
        <v>400000</v>
      </c>
    </row>
    <row r="16" spans="1:9" x14ac:dyDescent="0.25">
      <c r="A16" s="21">
        <v>7</v>
      </c>
      <c r="B16" s="10" t="s">
        <v>19</v>
      </c>
      <c r="C16" s="77">
        <f>C17</f>
        <v>6979.47</v>
      </c>
      <c r="D16" s="65">
        <f t="shared" ref="D16:G16" si="2">D17</f>
        <v>0</v>
      </c>
      <c r="E16" s="65">
        <f t="shared" si="2"/>
        <v>3000</v>
      </c>
      <c r="F16" s="65">
        <f t="shared" si="2"/>
        <v>3000</v>
      </c>
      <c r="G16" s="65">
        <f t="shared" si="2"/>
        <v>3000</v>
      </c>
    </row>
    <row r="17" spans="1:10" x14ac:dyDescent="0.25">
      <c r="A17" s="11">
        <v>72</v>
      </c>
      <c r="B17" s="26" t="s">
        <v>20</v>
      </c>
      <c r="C17" s="80">
        <v>6979.47</v>
      </c>
      <c r="D17" s="67">
        <v>0</v>
      </c>
      <c r="E17" s="67">
        <f>'POSEBNI DIO'!E80</f>
        <v>3000</v>
      </c>
      <c r="F17" s="67">
        <f>'POSEBNI DIO'!F80</f>
        <v>3000</v>
      </c>
      <c r="G17" s="67">
        <f>'POSEBNI DIO'!G80</f>
        <v>3000</v>
      </c>
    </row>
    <row r="19" spans="1:10" ht="25.5" customHeight="1" x14ac:dyDescent="0.25">
      <c r="A19" s="44" t="s">
        <v>39</v>
      </c>
      <c r="B19" s="42" t="s">
        <v>41</v>
      </c>
      <c r="C19" s="32" t="s">
        <v>87</v>
      </c>
      <c r="D19" s="32" t="s">
        <v>88</v>
      </c>
      <c r="E19" s="33" t="s">
        <v>89</v>
      </c>
      <c r="F19" s="33" t="s">
        <v>45</v>
      </c>
      <c r="G19" s="33" t="s">
        <v>90</v>
      </c>
    </row>
    <row r="20" spans="1:10" s="43" customFormat="1" ht="11.25" x14ac:dyDescent="0.2">
      <c r="A20" s="38">
        <v>1</v>
      </c>
      <c r="B20" s="39">
        <v>2</v>
      </c>
      <c r="C20" s="37">
        <v>3</v>
      </c>
      <c r="D20" s="37">
        <v>4</v>
      </c>
      <c r="E20" s="38">
        <v>5</v>
      </c>
      <c r="F20" s="38">
        <v>6</v>
      </c>
      <c r="G20" s="38">
        <v>7</v>
      </c>
    </row>
    <row r="21" spans="1:10" x14ac:dyDescent="0.25">
      <c r="A21" s="10"/>
      <c r="B21" s="10" t="s">
        <v>34</v>
      </c>
      <c r="C21" s="77">
        <f>C22+C29</f>
        <v>100188377.69000003</v>
      </c>
      <c r="D21" s="65">
        <f t="shared" ref="D21:G21" si="3">D22+D29</f>
        <v>103988103</v>
      </c>
      <c r="E21" s="65">
        <f t="shared" si="3"/>
        <v>111082073</v>
      </c>
      <c r="F21" s="65">
        <f t="shared" si="3"/>
        <v>112250724</v>
      </c>
      <c r="G21" s="65">
        <f t="shared" si="3"/>
        <v>116534675</v>
      </c>
    </row>
    <row r="22" spans="1:10" x14ac:dyDescent="0.25">
      <c r="A22" s="10">
        <v>3</v>
      </c>
      <c r="B22" s="10" t="s">
        <v>7</v>
      </c>
      <c r="C22" s="77">
        <f>SUM(C23:C28)</f>
        <v>93189652.430000022</v>
      </c>
      <c r="D22" s="65">
        <f t="shared" ref="D22:G22" si="4">SUM(D23:D28)</f>
        <v>91951661</v>
      </c>
      <c r="E22" s="65">
        <f t="shared" si="4"/>
        <v>101178257</v>
      </c>
      <c r="F22" s="65">
        <f t="shared" si="4"/>
        <v>106343102</v>
      </c>
      <c r="G22" s="65">
        <f t="shared" si="4"/>
        <v>111219175</v>
      </c>
    </row>
    <row r="23" spans="1:10" x14ac:dyDescent="0.25">
      <c r="A23" s="13">
        <v>31</v>
      </c>
      <c r="B23" s="13" t="s">
        <v>8</v>
      </c>
      <c r="C23" s="78">
        <f>'POSEBNI DIO'!C18+'POSEBNI DIO'!C22+'POSEBNI DIO'!C28+'POSEBNI DIO'!C32+'POSEBNI DIO'!C56+'POSEBNI DIO'!C65+'POSEBNI DIO'!C71+'POSEBNI DIO'!C77+'POSEBNI DIO'!C85</f>
        <v>49066277.730000012</v>
      </c>
      <c r="D23" s="66">
        <f>'POSEBNI DIO'!D18+'POSEBNI DIO'!D22+'POSEBNI DIO'!D28+'POSEBNI DIO'!D32+'POSEBNI DIO'!D56+'POSEBNI DIO'!D65+'POSEBNI DIO'!D71+'POSEBNI DIO'!D77+'POSEBNI DIO'!D85</f>
        <v>54518419</v>
      </c>
      <c r="E23" s="66">
        <f>'POSEBNI DIO'!E18+'POSEBNI DIO'!E22+'POSEBNI DIO'!E28+'POSEBNI DIO'!E32+'POSEBNI DIO'!E56+'POSEBNI DIO'!E65+'POSEBNI DIO'!E71+'POSEBNI DIO'!E77+'POSEBNI DIO'!E85</f>
        <v>60116715</v>
      </c>
      <c r="F23" s="66">
        <f>'POSEBNI DIO'!F18+'POSEBNI DIO'!F22+'POSEBNI DIO'!F28+'POSEBNI DIO'!F32+'POSEBNI DIO'!F56+'POSEBNI DIO'!F65+'POSEBNI DIO'!F71+'POSEBNI DIO'!F77+'POSEBNI DIO'!F85</f>
        <v>63688400</v>
      </c>
      <c r="G23" s="66">
        <f>'POSEBNI DIO'!G18+'POSEBNI DIO'!G22+'POSEBNI DIO'!G28+'POSEBNI DIO'!G32+'POSEBNI DIO'!G56+'POSEBNI DIO'!G65+'POSEBNI DIO'!G71+'POSEBNI DIO'!G77+'POSEBNI DIO'!G85</f>
        <v>67485000</v>
      </c>
    </row>
    <row r="24" spans="1:10" x14ac:dyDescent="0.25">
      <c r="A24" s="11">
        <v>32</v>
      </c>
      <c r="B24" s="11" t="s">
        <v>16</v>
      </c>
      <c r="C24" s="81">
        <f>'POSEBNI DIO'!C19+'POSEBNI DIO'!C23+'POSEBNI DIO'!C29+'POSEBNI DIO'!C33+'POSEBNI DIO'!C41+'POSEBNI DIO'!C44+'POSEBNI DIO'!C57+'POSEBNI DIO'!C66+'POSEBNI DIO'!C72+'POSEBNI DIO'!C78+'POSEBNI DIO'!C81+'POSEBNI DIO'!C86</f>
        <v>43295087.210000001</v>
      </c>
      <c r="D24" s="68">
        <f>'POSEBNI DIO'!D19+'POSEBNI DIO'!D23+'POSEBNI DIO'!D29+'POSEBNI DIO'!D33+'POSEBNI DIO'!D41+'POSEBNI DIO'!D44+'POSEBNI DIO'!D57+'POSEBNI DIO'!D66+'POSEBNI DIO'!D72+'POSEBNI DIO'!D78+'POSEBNI DIO'!D81+'POSEBNI DIO'!D86</f>
        <v>36438042</v>
      </c>
      <c r="E24" s="68">
        <f>'POSEBNI DIO'!E19+'POSEBNI DIO'!E23+'POSEBNI DIO'!E29+'POSEBNI DIO'!E33+'POSEBNI DIO'!E41+'POSEBNI DIO'!E44+'POSEBNI DIO'!E57+'POSEBNI DIO'!E66+'POSEBNI DIO'!E72+'POSEBNI DIO'!E78+'POSEBNI DIO'!E81+'POSEBNI DIO'!E86</f>
        <v>40591542</v>
      </c>
      <c r="F24" s="68">
        <f>'POSEBNI DIO'!F19+'POSEBNI DIO'!F23+'POSEBNI DIO'!F29+'POSEBNI DIO'!F33+'POSEBNI DIO'!F41+'POSEBNI DIO'!F44+'POSEBNI DIO'!F57+'POSEBNI DIO'!F66+'POSEBNI DIO'!F72+'POSEBNI DIO'!F78+'POSEBNI DIO'!F81+'POSEBNI DIO'!F86</f>
        <v>41879202</v>
      </c>
      <c r="G24" s="68">
        <f>'POSEBNI DIO'!G19+'POSEBNI DIO'!G23+'POSEBNI DIO'!G29+'POSEBNI DIO'!G33+'POSEBNI DIO'!G41+'POSEBNI DIO'!G44+'POSEBNI DIO'!G57+'POSEBNI DIO'!G66+'POSEBNI DIO'!G72+'POSEBNI DIO'!G78+'POSEBNI DIO'!G81+'POSEBNI DIO'!G86</f>
        <v>43315675</v>
      </c>
    </row>
    <row r="25" spans="1:10" x14ac:dyDescent="0.25">
      <c r="A25" s="26">
        <v>34</v>
      </c>
      <c r="B25" s="26" t="s">
        <v>65</v>
      </c>
      <c r="C25" s="81">
        <f>'POSEBNI DIO'!C58+'POSEBNI DIO'!C67</f>
        <v>459244.84</v>
      </c>
      <c r="D25" s="68">
        <f>'POSEBNI DIO'!D58+'POSEBNI DIO'!D67</f>
        <v>235000</v>
      </c>
      <c r="E25" s="68">
        <f>'POSEBNI DIO'!E58+'POSEBNI DIO'!E67</f>
        <v>261000</v>
      </c>
      <c r="F25" s="68">
        <f>'POSEBNI DIO'!F58+'POSEBNI DIO'!F67</f>
        <v>264000</v>
      </c>
      <c r="G25" s="68">
        <f>'POSEBNI DIO'!G58+'POSEBNI DIO'!G67</f>
        <v>267000</v>
      </c>
    </row>
    <row r="26" spans="1:10" ht="25.5" x14ac:dyDescent="0.25">
      <c r="A26" s="26">
        <v>36</v>
      </c>
      <c r="B26" s="26" t="s">
        <v>69</v>
      </c>
      <c r="C26" s="81">
        <f>'POSEBNI DIO'!C24+'POSEBNI DIO'!C73</f>
        <v>290752.7</v>
      </c>
      <c r="D26" s="68">
        <f>'POSEBNI DIO'!D24+'POSEBNI DIO'!D73</f>
        <v>660000</v>
      </c>
      <c r="E26" s="68">
        <f>'POSEBNI DIO'!E24+'POSEBNI DIO'!E73</f>
        <v>77500</v>
      </c>
      <c r="F26" s="68">
        <f>'POSEBNI DIO'!F24+'POSEBNI DIO'!F73</f>
        <v>370000</v>
      </c>
      <c r="G26" s="68">
        <f>'POSEBNI DIO'!G24+'POSEBNI DIO'!G73</f>
        <v>0</v>
      </c>
    </row>
    <row r="27" spans="1:10" ht="25.5" x14ac:dyDescent="0.25">
      <c r="A27" s="26">
        <v>37</v>
      </c>
      <c r="B27" s="26" t="s">
        <v>66</v>
      </c>
      <c r="C27" s="81">
        <f>'POSEBNI DIO'!C59+'POSEBNI DIO'!C68</f>
        <v>28469.59</v>
      </c>
      <c r="D27" s="68">
        <f>'POSEBNI DIO'!D59+'POSEBNI DIO'!D68</f>
        <v>50600</v>
      </c>
      <c r="E27" s="68">
        <f>'POSEBNI DIO'!E59+'POSEBNI DIO'!E68</f>
        <v>90000</v>
      </c>
      <c r="F27" s="68">
        <f>'POSEBNI DIO'!F59+'POSEBNI DIO'!F68</f>
        <v>100000</v>
      </c>
      <c r="G27" s="68">
        <f>'POSEBNI DIO'!G59+'POSEBNI DIO'!G68</f>
        <v>110000</v>
      </c>
    </row>
    <row r="28" spans="1:10" x14ac:dyDescent="0.25">
      <c r="A28" s="26">
        <v>38</v>
      </c>
      <c r="B28" s="26" t="s">
        <v>67</v>
      </c>
      <c r="C28" s="81">
        <f>'POSEBNI DIO'!C60+'POSEBNI DIO'!C69</f>
        <v>49820.36</v>
      </c>
      <c r="D28" s="68">
        <f>'POSEBNI DIO'!D60+'POSEBNI DIO'!D69</f>
        <v>49600</v>
      </c>
      <c r="E28" s="68">
        <f>'POSEBNI DIO'!E60+'POSEBNI DIO'!E69</f>
        <v>41500</v>
      </c>
      <c r="F28" s="68">
        <f>'POSEBNI DIO'!F60+'POSEBNI DIO'!F69</f>
        <v>41500</v>
      </c>
      <c r="G28" s="68">
        <f>'POSEBNI DIO'!G60+'POSEBNI DIO'!G69</f>
        <v>41500</v>
      </c>
    </row>
    <row r="29" spans="1:10" x14ac:dyDescent="0.25">
      <c r="A29" s="10">
        <v>4</v>
      </c>
      <c r="B29" s="10" t="s">
        <v>9</v>
      </c>
      <c r="C29" s="77">
        <f>SUM(C30:C32)</f>
        <v>6998725.2599999998</v>
      </c>
      <c r="D29" s="65">
        <f t="shared" ref="D29:G29" si="5">SUM(D30:D32)</f>
        <v>12036442</v>
      </c>
      <c r="E29" s="65">
        <f t="shared" si="5"/>
        <v>9903816</v>
      </c>
      <c r="F29" s="65">
        <f t="shared" si="5"/>
        <v>5907622</v>
      </c>
      <c r="G29" s="65">
        <f t="shared" si="5"/>
        <v>5315500</v>
      </c>
      <c r="H29" s="36"/>
      <c r="I29" s="36"/>
      <c r="J29" s="36"/>
    </row>
    <row r="30" spans="1:10" ht="25.5" x14ac:dyDescent="0.25">
      <c r="A30" s="13">
        <v>41</v>
      </c>
      <c r="B30" s="20" t="s">
        <v>10</v>
      </c>
      <c r="C30" s="78">
        <f>'POSEBNI DIO'!C61</f>
        <v>27006.240000000002</v>
      </c>
      <c r="D30" s="66">
        <f>'POSEBNI DIO'!D61</f>
        <v>10000</v>
      </c>
      <c r="E30" s="66">
        <f>'POSEBNI DIO'!E61</f>
        <v>10000</v>
      </c>
      <c r="F30" s="66">
        <f>'POSEBNI DIO'!F61</f>
        <v>10000</v>
      </c>
      <c r="G30" s="66">
        <f>'POSEBNI DIO'!G61</f>
        <v>10000</v>
      </c>
    </row>
    <row r="31" spans="1:10" x14ac:dyDescent="0.25">
      <c r="A31" s="13">
        <v>42</v>
      </c>
      <c r="B31" s="20" t="s">
        <v>85</v>
      </c>
      <c r="C31" s="78">
        <f>'POSEBNI DIO'!C20+'POSEBNI DIO'!C25+'POSEBNI DIO'!C30+'POSEBNI DIO'!C34+'POSEBNI DIO'!C37+'POSEBNI DIO'!C62+'POSEBNI DIO'!C74+'POSEBNI DIO'!C79+'POSEBNI DIO'!C82</f>
        <v>4033962.23</v>
      </c>
      <c r="D31" s="66">
        <f>'POSEBNI DIO'!D20+'POSEBNI DIO'!D25+'POSEBNI DIO'!D30+'POSEBNI DIO'!D34+'POSEBNI DIO'!D37+'POSEBNI DIO'!D62+'POSEBNI DIO'!D74+'POSEBNI DIO'!D79+'POSEBNI DIO'!D82</f>
        <v>4440770</v>
      </c>
      <c r="E31" s="66">
        <f>'POSEBNI DIO'!E20+'POSEBNI DIO'!E25+'POSEBNI DIO'!E30+'POSEBNI DIO'!E34+'POSEBNI DIO'!E37+'POSEBNI DIO'!E62+'POSEBNI DIO'!E74+'POSEBNI DIO'!E79+'POSEBNI DIO'!E82</f>
        <v>4413150</v>
      </c>
      <c r="F31" s="66">
        <f>'POSEBNI DIO'!F20+'POSEBNI DIO'!F25+'POSEBNI DIO'!F30+'POSEBNI DIO'!F34+'POSEBNI DIO'!F37+'POSEBNI DIO'!F62+'POSEBNI DIO'!F74+'POSEBNI DIO'!F79+'POSEBNI DIO'!F82</f>
        <v>4477025</v>
      </c>
      <c r="G31" s="66">
        <f>'POSEBNI DIO'!G20+'POSEBNI DIO'!G25+'POSEBNI DIO'!G30+'POSEBNI DIO'!G34+'POSEBNI DIO'!G37+'POSEBNI DIO'!G62+'POSEBNI DIO'!G74+'POSEBNI DIO'!G79+'POSEBNI DIO'!G82</f>
        <v>4455500</v>
      </c>
    </row>
    <row r="32" spans="1:10" x14ac:dyDescent="0.25">
      <c r="A32" s="13">
        <v>45</v>
      </c>
      <c r="B32" s="20" t="s">
        <v>86</v>
      </c>
      <c r="C32" s="78">
        <f>'POSEBNI DIO'!C38+'POSEBNI DIO'!C42+'POSEBNI DIO'!C45+'POSEBNI DIO'!C48+'POSEBNI DIO'!C50+'POSEBNI DIO'!C52+'POSEBNI DIO'!C63+'POSEBNI DIO'!C75</f>
        <v>2937756.7899999996</v>
      </c>
      <c r="D32" s="66">
        <f>'POSEBNI DIO'!D38+'POSEBNI DIO'!D42+'POSEBNI DIO'!D45+'POSEBNI DIO'!D48+'POSEBNI DIO'!D50+'POSEBNI DIO'!D52+'POSEBNI DIO'!D63+'POSEBNI DIO'!D75</f>
        <v>7585672</v>
      </c>
      <c r="E32" s="66">
        <f>'POSEBNI DIO'!E38+'POSEBNI DIO'!E42+'POSEBNI DIO'!E45+'POSEBNI DIO'!E48+'POSEBNI DIO'!E50+'POSEBNI DIO'!E52+'POSEBNI DIO'!E63+'POSEBNI DIO'!E75</f>
        <v>5480666</v>
      </c>
      <c r="F32" s="66">
        <f>'POSEBNI DIO'!F38+'POSEBNI DIO'!F42+'POSEBNI DIO'!F45+'POSEBNI DIO'!F48+'POSEBNI DIO'!F50+'POSEBNI DIO'!F52+'POSEBNI DIO'!F63+'POSEBNI DIO'!F75</f>
        <v>1420597</v>
      </c>
      <c r="G32" s="66">
        <f>'POSEBNI DIO'!G38+'POSEBNI DIO'!G42+'POSEBNI DIO'!G45+'POSEBNI DIO'!G48+'POSEBNI DIO'!G50+'POSEBNI DIO'!G52+'POSEBNI DIO'!G63+'POSEBNI DIO'!G75</f>
        <v>850000</v>
      </c>
    </row>
  </sheetData>
  <mergeCells count="2">
    <mergeCell ref="A2:G2"/>
    <mergeCell ref="A4:G4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8"/>
  <sheetViews>
    <sheetView tabSelected="1" topLeftCell="C4" workbookViewId="0">
      <selection activeCell="C104" sqref="C104"/>
    </sheetView>
  </sheetViews>
  <sheetFormatPr defaultRowHeight="15" x14ac:dyDescent="0.25"/>
  <cols>
    <col min="1" max="1" width="10.5703125" customWidth="1"/>
    <col min="2" max="2" width="44.7109375" customWidth="1"/>
    <col min="3" max="7" width="19.42578125" customWidth="1"/>
    <col min="8" max="9" width="25.28515625" customWidth="1"/>
  </cols>
  <sheetData>
    <row r="1" spans="1:9" ht="18" x14ac:dyDescent="0.25">
      <c r="A1" s="5"/>
      <c r="B1" s="5"/>
      <c r="C1" s="5"/>
      <c r="D1" s="5"/>
      <c r="E1" s="5"/>
      <c r="F1" s="5"/>
      <c r="G1" s="5"/>
      <c r="H1" s="5"/>
      <c r="I1" s="5"/>
    </row>
    <row r="2" spans="1:9" ht="15.75" customHeight="1" x14ac:dyDescent="0.25">
      <c r="B2" s="98" t="s">
        <v>32</v>
      </c>
      <c r="C2" s="98"/>
      <c r="D2" s="98"/>
      <c r="E2" s="98"/>
      <c r="F2" s="98"/>
      <c r="G2" s="98"/>
      <c r="H2" s="29"/>
      <c r="I2" s="29"/>
    </row>
    <row r="3" spans="1:9" ht="18" x14ac:dyDescent="0.25">
      <c r="A3" s="5"/>
      <c r="B3" s="5"/>
      <c r="C3" s="5"/>
      <c r="D3" s="5"/>
      <c r="E3" s="5"/>
      <c r="F3" s="5"/>
      <c r="G3" s="5"/>
      <c r="H3" s="6"/>
      <c r="I3" s="6"/>
    </row>
    <row r="4" spans="1:9" ht="25.5" customHeight="1" x14ac:dyDescent="0.25">
      <c r="A4" s="44" t="s">
        <v>39</v>
      </c>
      <c r="B4" s="42" t="s">
        <v>41</v>
      </c>
      <c r="C4" s="32" t="s">
        <v>87</v>
      </c>
      <c r="D4" s="32" t="s">
        <v>88</v>
      </c>
      <c r="E4" s="33" t="s">
        <v>89</v>
      </c>
      <c r="F4" s="33" t="s">
        <v>45</v>
      </c>
      <c r="G4" s="33" t="s">
        <v>90</v>
      </c>
    </row>
    <row r="5" spans="1:9" s="36" customFormat="1" ht="11.25" x14ac:dyDescent="0.2">
      <c r="A5" s="39">
        <v>1</v>
      </c>
      <c r="B5" s="39">
        <v>2</v>
      </c>
      <c r="C5" s="37">
        <v>3</v>
      </c>
      <c r="D5" s="37">
        <v>4</v>
      </c>
      <c r="E5" s="38">
        <v>5</v>
      </c>
      <c r="F5" s="38">
        <v>6</v>
      </c>
      <c r="G5" s="38">
        <v>7</v>
      </c>
    </row>
    <row r="6" spans="1:9" x14ac:dyDescent="0.25">
      <c r="A6" s="10"/>
      <c r="B6" s="10" t="s">
        <v>33</v>
      </c>
      <c r="C6" s="77">
        <f>C7+C9+C11+C13+C17+C19</f>
        <v>100511288.28</v>
      </c>
      <c r="D6" s="65">
        <f>D7+D9+D11+D13+D17+D19</f>
        <v>103459453</v>
      </c>
      <c r="E6" s="65">
        <f>E7+E9+E11+E13+E17+E19</f>
        <v>109461293</v>
      </c>
      <c r="F6" s="65">
        <f>F7+F9+F11+F13+F17+F19</f>
        <v>112250724</v>
      </c>
      <c r="G6" s="65">
        <f>G7+G9+G11+G13+G17+G19</f>
        <v>116534675</v>
      </c>
    </row>
    <row r="7" spans="1:9" x14ac:dyDescent="0.25">
      <c r="A7" s="10">
        <v>1</v>
      </c>
      <c r="B7" s="10" t="s">
        <v>42</v>
      </c>
      <c r="C7" s="77">
        <f>C8</f>
        <v>4144627.75</v>
      </c>
      <c r="D7" s="65">
        <f t="shared" ref="D7:G7" si="0">D8</f>
        <v>3683042</v>
      </c>
      <c r="E7" s="65">
        <f t="shared" si="0"/>
        <v>4632640</v>
      </c>
      <c r="F7" s="65">
        <f t="shared" si="0"/>
        <v>3702640</v>
      </c>
      <c r="G7" s="65">
        <f t="shared" si="0"/>
        <v>3702640</v>
      </c>
    </row>
    <row r="8" spans="1:9" x14ac:dyDescent="0.25">
      <c r="A8" s="26">
        <v>11</v>
      </c>
      <c r="B8" s="26" t="s">
        <v>42</v>
      </c>
      <c r="C8" s="78">
        <f>'POSEBNI DIO'!C7</f>
        <v>4144627.75</v>
      </c>
      <c r="D8" s="66">
        <f>'POSEBNI DIO'!D7</f>
        <v>3683042</v>
      </c>
      <c r="E8" s="66">
        <f>'POSEBNI DIO'!E7</f>
        <v>4632640</v>
      </c>
      <c r="F8" s="66">
        <f>'POSEBNI DIO'!F7</f>
        <v>3702640</v>
      </c>
      <c r="G8" s="66">
        <f>'POSEBNI DIO'!G7</f>
        <v>3702640</v>
      </c>
    </row>
    <row r="9" spans="1:9" x14ac:dyDescent="0.25">
      <c r="A9" s="10">
        <v>3</v>
      </c>
      <c r="B9" s="10" t="s">
        <v>43</v>
      </c>
      <c r="C9" s="77">
        <f>C10</f>
        <v>2713069.56</v>
      </c>
      <c r="D9" s="65">
        <f t="shared" ref="D9:G9" si="1">D10</f>
        <v>5249521</v>
      </c>
      <c r="E9" s="65">
        <f t="shared" si="1"/>
        <v>2517545</v>
      </c>
      <c r="F9" s="65">
        <f t="shared" si="1"/>
        <v>3082000</v>
      </c>
      <c r="G9" s="65">
        <f t="shared" si="1"/>
        <v>3142400</v>
      </c>
    </row>
    <row r="10" spans="1:9" x14ac:dyDescent="0.25">
      <c r="A10" s="13">
        <v>31</v>
      </c>
      <c r="B10" s="13" t="s">
        <v>43</v>
      </c>
      <c r="C10" s="78">
        <v>2713069.56</v>
      </c>
      <c r="D10" s="66">
        <f>3000+4826521+420000</f>
        <v>5249521</v>
      </c>
      <c r="E10" s="66">
        <f>'POSEBNI DIO'!E8-1278405</f>
        <v>2517545</v>
      </c>
      <c r="F10" s="66">
        <f>'POSEBNI DIO'!F8</f>
        <v>3082000</v>
      </c>
      <c r="G10" s="66">
        <f>'POSEBNI DIO'!G8</f>
        <v>3142400</v>
      </c>
    </row>
    <row r="11" spans="1:9" x14ac:dyDescent="0.25">
      <c r="A11" s="10">
        <v>4</v>
      </c>
      <c r="B11" s="10" t="s">
        <v>79</v>
      </c>
      <c r="C11" s="77">
        <f>C12</f>
        <v>80582967.219999999</v>
      </c>
      <c r="D11" s="65">
        <f t="shared" ref="D11:G11" si="2">D12</f>
        <v>88461819</v>
      </c>
      <c r="E11" s="65">
        <f t="shared" si="2"/>
        <v>99272527</v>
      </c>
      <c r="F11" s="65">
        <f t="shared" si="2"/>
        <v>104138417</v>
      </c>
      <c r="G11" s="65">
        <f t="shared" si="2"/>
        <v>109369635</v>
      </c>
    </row>
    <row r="12" spans="1:9" x14ac:dyDescent="0.25">
      <c r="A12" s="13">
        <v>43</v>
      </c>
      <c r="B12" s="13" t="s">
        <v>47</v>
      </c>
      <c r="C12" s="78">
        <v>80582967.219999999</v>
      </c>
      <c r="D12" s="66">
        <f>'POSEBNI DIO'!D9</f>
        <v>88461819</v>
      </c>
      <c r="E12" s="66">
        <f>'POSEBNI DIO'!E9</f>
        <v>99272527</v>
      </c>
      <c r="F12" s="66">
        <f>'POSEBNI DIO'!F9</f>
        <v>104138417</v>
      </c>
      <c r="G12" s="66">
        <f>'POSEBNI DIO'!G9</f>
        <v>109369635</v>
      </c>
    </row>
    <row r="13" spans="1:9" x14ac:dyDescent="0.25">
      <c r="A13" s="10">
        <v>5</v>
      </c>
      <c r="B13" s="10" t="s">
        <v>61</v>
      </c>
      <c r="C13" s="77">
        <f>SUM(C14:C16)</f>
        <v>12842295.220000001</v>
      </c>
      <c r="D13" s="65">
        <f t="shared" ref="D13:G13" si="3">SUM(D14:D16)</f>
        <v>5848869</v>
      </c>
      <c r="E13" s="65">
        <f t="shared" si="3"/>
        <v>2718581</v>
      </c>
      <c r="F13" s="65">
        <f t="shared" si="3"/>
        <v>1007667</v>
      </c>
      <c r="G13" s="65">
        <f t="shared" si="3"/>
        <v>0</v>
      </c>
    </row>
    <row r="14" spans="1:9" ht="25.5" x14ac:dyDescent="0.25">
      <c r="A14" s="13">
        <v>50815</v>
      </c>
      <c r="B14" s="13" t="s">
        <v>102</v>
      </c>
      <c r="C14" s="78">
        <f>'POSEBNI DIO'!C10</f>
        <v>0</v>
      </c>
      <c r="D14" s="66">
        <f>'POSEBNI DIO'!D10</f>
        <v>0</v>
      </c>
      <c r="E14" s="66">
        <f>'POSEBNI DIO'!E10-184989</f>
        <v>1745667</v>
      </c>
      <c r="F14" s="66">
        <f>'POSEBNI DIO'!F10</f>
        <v>0</v>
      </c>
      <c r="G14" s="66">
        <f>'POSEBNI DIO'!G10</f>
        <v>0</v>
      </c>
    </row>
    <row r="15" spans="1:9" x14ac:dyDescent="0.25">
      <c r="A15" s="13">
        <v>52</v>
      </c>
      <c r="B15" s="13" t="s">
        <v>48</v>
      </c>
      <c r="C15" s="78">
        <v>12842295.220000001</v>
      </c>
      <c r="D15" s="66">
        <v>5848869</v>
      </c>
      <c r="E15" s="66">
        <f>'POSEBNI DIO'!E11-20000</f>
        <v>607510</v>
      </c>
      <c r="F15" s="66">
        <f>'POSEBNI DIO'!F11</f>
        <v>570597</v>
      </c>
      <c r="G15" s="66">
        <f>'POSEBNI DIO'!G11</f>
        <v>0</v>
      </c>
    </row>
    <row r="16" spans="1:9" ht="25.5" x14ac:dyDescent="0.25">
      <c r="A16" s="13">
        <v>56311</v>
      </c>
      <c r="B16" s="13" t="s">
        <v>99</v>
      </c>
      <c r="C16" s="78">
        <f>'POSEBNI DIO'!C12</f>
        <v>0</v>
      </c>
      <c r="D16" s="66">
        <f>'POSEBNI DIO'!D12</f>
        <v>0</v>
      </c>
      <c r="E16" s="66">
        <f>'POSEBNI DIO'!E12-137386</f>
        <v>365404</v>
      </c>
      <c r="F16" s="66">
        <f>'POSEBNI DIO'!F12</f>
        <v>437070</v>
      </c>
      <c r="G16" s="66">
        <f>'POSEBNI DIO'!G12</f>
        <v>0</v>
      </c>
    </row>
    <row r="17" spans="1:7" x14ac:dyDescent="0.25">
      <c r="A17" s="10">
        <v>6</v>
      </c>
      <c r="B17" s="10" t="s">
        <v>49</v>
      </c>
      <c r="C17" s="77">
        <f>C18</f>
        <v>221349.06</v>
      </c>
      <c r="D17" s="65">
        <f t="shared" ref="D17:G17" si="4">D18</f>
        <v>216202</v>
      </c>
      <c r="E17" s="65">
        <f t="shared" si="4"/>
        <v>317000</v>
      </c>
      <c r="F17" s="65">
        <f t="shared" si="4"/>
        <v>317000</v>
      </c>
      <c r="G17" s="65">
        <f t="shared" si="4"/>
        <v>317000</v>
      </c>
    </row>
    <row r="18" spans="1:7" x14ac:dyDescent="0.25">
      <c r="A18" s="13">
        <v>61</v>
      </c>
      <c r="B18" s="13" t="s">
        <v>49</v>
      </c>
      <c r="C18" s="78">
        <v>221349.06</v>
      </c>
      <c r="D18" s="66">
        <v>216202</v>
      </c>
      <c r="E18" s="66">
        <f>'POSEBNI DIO'!E13</f>
        <v>317000</v>
      </c>
      <c r="F18" s="66">
        <f>'POSEBNI DIO'!F13</f>
        <v>317000</v>
      </c>
      <c r="G18" s="66">
        <f>'POSEBNI DIO'!G13</f>
        <v>317000</v>
      </c>
    </row>
    <row r="19" spans="1:7" ht="25.5" x14ac:dyDescent="0.25">
      <c r="A19" s="10">
        <v>7</v>
      </c>
      <c r="B19" s="10" t="s">
        <v>50</v>
      </c>
      <c r="C19" s="77">
        <f>C20</f>
        <v>6979.47</v>
      </c>
      <c r="D19" s="65">
        <f t="shared" ref="D19:G19" si="5">D20</f>
        <v>0</v>
      </c>
      <c r="E19" s="65">
        <f t="shared" si="5"/>
        <v>3000</v>
      </c>
      <c r="F19" s="65">
        <f t="shared" si="5"/>
        <v>3000</v>
      </c>
      <c r="G19" s="65">
        <f t="shared" si="5"/>
        <v>3000</v>
      </c>
    </row>
    <row r="20" spans="1:7" ht="25.5" x14ac:dyDescent="0.25">
      <c r="A20" s="13">
        <v>71</v>
      </c>
      <c r="B20" s="13" t="s">
        <v>50</v>
      </c>
      <c r="C20" s="78">
        <v>6979.47</v>
      </c>
      <c r="D20" s="66">
        <v>0</v>
      </c>
      <c r="E20" s="66">
        <f>'POSEBNI DIO'!E14</f>
        <v>3000</v>
      </c>
      <c r="F20" s="66">
        <f>'POSEBNI DIO'!F14</f>
        <v>3000</v>
      </c>
      <c r="G20" s="66">
        <f>'POSEBNI DIO'!G14</f>
        <v>3000</v>
      </c>
    </row>
    <row r="22" spans="1:7" ht="25.5" customHeight="1" x14ac:dyDescent="0.25">
      <c r="A22" s="44" t="s">
        <v>39</v>
      </c>
      <c r="B22" s="42" t="s">
        <v>41</v>
      </c>
      <c r="C22" s="32" t="s">
        <v>87</v>
      </c>
      <c r="D22" s="32" t="s">
        <v>88</v>
      </c>
      <c r="E22" s="33" t="s">
        <v>89</v>
      </c>
      <c r="F22" s="33" t="s">
        <v>45</v>
      </c>
      <c r="G22" s="33" t="s">
        <v>90</v>
      </c>
    </row>
    <row r="23" spans="1:7" s="36" customFormat="1" ht="11.25" x14ac:dyDescent="0.2">
      <c r="A23" s="39">
        <v>1</v>
      </c>
      <c r="B23" s="39">
        <v>2</v>
      </c>
      <c r="C23" s="37">
        <v>3</v>
      </c>
      <c r="D23" s="37">
        <v>4</v>
      </c>
      <c r="E23" s="38">
        <v>5</v>
      </c>
      <c r="F23" s="38">
        <v>6</v>
      </c>
      <c r="G23" s="38">
        <v>7</v>
      </c>
    </row>
    <row r="24" spans="1:7" x14ac:dyDescent="0.25">
      <c r="A24" s="10"/>
      <c r="B24" s="10" t="s">
        <v>34</v>
      </c>
      <c r="C24" s="77">
        <f>C25+C27+C29+C31+C35+C37</f>
        <v>100188377.68999998</v>
      </c>
      <c r="D24" s="65">
        <f>D25+D27+D29+D31+D35+D37</f>
        <v>103988103</v>
      </c>
      <c r="E24" s="65">
        <f>E25+E27+E29+E31+E35+E37</f>
        <v>111082073</v>
      </c>
      <c r="F24" s="65">
        <f>F25+F27+F29+F31+F35+F37</f>
        <v>112250724</v>
      </c>
      <c r="G24" s="65">
        <f>G25+G27+G29+G31+G35+G37</f>
        <v>116534675</v>
      </c>
    </row>
    <row r="25" spans="1:7" x14ac:dyDescent="0.25">
      <c r="A25" s="10">
        <v>1</v>
      </c>
      <c r="B25" s="10" t="s">
        <v>42</v>
      </c>
      <c r="C25" s="77">
        <f>C26</f>
        <v>4144627.75</v>
      </c>
      <c r="D25" s="65">
        <f t="shared" ref="D25:G25" si="6">D26</f>
        <v>3683042</v>
      </c>
      <c r="E25" s="65">
        <f t="shared" si="6"/>
        <v>4632640</v>
      </c>
      <c r="F25" s="65">
        <f t="shared" si="6"/>
        <v>3702640</v>
      </c>
      <c r="G25" s="65">
        <f t="shared" si="6"/>
        <v>3702640</v>
      </c>
    </row>
    <row r="26" spans="1:7" x14ac:dyDescent="0.25">
      <c r="A26" s="26">
        <v>11</v>
      </c>
      <c r="B26" s="26" t="s">
        <v>42</v>
      </c>
      <c r="C26" s="78">
        <f>'POSEBNI DIO'!C7</f>
        <v>4144627.75</v>
      </c>
      <c r="D26" s="66">
        <f>'POSEBNI DIO'!D7</f>
        <v>3683042</v>
      </c>
      <c r="E26" s="66">
        <f>'POSEBNI DIO'!E7</f>
        <v>4632640</v>
      </c>
      <c r="F26" s="66">
        <f>'POSEBNI DIO'!F7</f>
        <v>3702640</v>
      </c>
      <c r="G26" s="66">
        <f>'POSEBNI DIO'!G7</f>
        <v>3702640</v>
      </c>
    </row>
    <row r="27" spans="1:7" x14ac:dyDescent="0.25">
      <c r="A27" s="10">
        <v>3</v>
      </c>
      <c r="B27" s="10" t="s">
        <v>43</v>
      </c>
      <c r="C27" s="77">
        <f>C28</f>
        <v>3082765.63</v>
      </c>
      <c r="D27" s="65">
        <f t="shared" ref="D27:G27" si="7">D28</f>
        <v>5545316</v>
      </c>
      <c r="E27" s="65">
        <f t="shared" si="7"/>
        <v>3795950</v>
      </c>
      <c r="F27" s="65">
        <f t="shared" si="7"/>
        <v>3082000</v>
      </c>
      <c r="G27" s="65">
        <f t="shared" si="7"/>
        <v>3142400</v>
      </c>
    </row>
    <row r="28" spans="1:7" x14ac:dyDescent="0.25">
      <c r="A28" s="13">
        <v>31</v>
      </c>
      <c r="B28" s="13" t="s">
        <v>43</v>
      </c>
      <c r="C28" s="78">
        <f>'POSEBNI DIO'!C8</f>
        <v>3082765.63</v>
      </c>
      <c r="D28" s="66">
        <f>'POSEBNI DIO'!D8</f>
        <v>5545316</v>
      </c>
      <c r="E28" s="66">
        <f>'POSEBNI DIO'!E8</f>
        <v>3795950</v>
      </c>
      <c r="F28" s="66">
        <f>'POSEBNI DIO'!F8</f>
        <v>3082000</v>
      </c>
      <c r="G28" s="66">
        <f>'POSEBNI DIO'!G8</f>
        <v>3142400</v>
      </c>
    </row>
    <row r="29" spans="1:7" s="90" customFormat="1" ht="12.75" x14ac:dyDescent="0.2">
      <c r="A29" s="10">
        <v>4</v>
      </c>
      <c r="B29" s="10" t="s">
        <v>79</v>
      </c>
      <c r="C29" s="77">
        <f>SUM(C30:C30)</f>
        <v>80388218.069999993</v>
      </c>
      <c r="D29" s="65">
        <f>SUM(D30:D30)</f>
        <v>88461819</v>
      </c>
      <c r="E29" s="65">
        <f>SUM(E30:E30)</f>
        <v>99272527</v>
      </c>
      <c r="F29" s="65">
        <f>SUM(F30:F30)</f>
        <v>104138417</v>
      </c>
      <c r="G29" s="65">
        <f>SUM(G30:G30)</f>
        <v>109369635</v>
      </c>
    </row>
    <row r="30" spans="1:7" x14ac:dyDescent="0.25">
      <c r="A30" s="13">
        <v>43</v>
      </c>
      <c r="B30" s="13" t="s">
        <v>47</v>
      </c>
      <c r="C30" s="78">
        <f>'POSEBNI DIO'!C9</f>
        <v>80388218.069999993</v>
      </c>
      <c r="D30" s="66">
        <f>'POSEBNI DIO'!D9</f>
        <v>88461819</v>
      </c>
      <c r="E30" s="66">
        <f>'POSEBNI DIO'!E9</f>
        <v>99272527</v>
      </c>
      <c r="F30" s="66">
        <f>'POSEBNI DIO'!F9</f>
        <v>104138417</v>
      </c>
      <c r="G30" s="66">
        <f>'POSEBNI DIO'!G9</f>
        <v>109369635</v>
      </c>
    </row>
    <row r="31" spans="1:7" x14ac:dyDescent="0.25">
      <c r="A31" s="10">
        <v>5</v>
      </c>
      <c r="B31" s="10" t="s">
        <v>61</v>
      </c>
      <c r="C31" s="77">
        <f>SUM(C32:C34)</f>
        <v>12307294.049999999</v>
      </c>
      <c r="D31" s="65">
        <f t="shared" ref="D31:G31" si="8">SUM(D32:D34)</f>
        <v>6000934</v>
      </c>
      <c r="E31" s="65">
        <f t="shared" si="8"/>
        <v>3060956</v>
      </c>
      <c r="F31" s="65">
        <f t="shared" si="8"/>
        <v>1007667</v>
      </c>
      <c r="G31" s="65">
        <f t="shared" si="8"/>
        <v>0</v>
      </c>
    </row>
    <row r="32" spans="1:7" ht="25.5" x14ac:dyDescent="0.25">
      <c r="A32" s="13">
        <v>50815</v>
      </c>
      <c r="B32" s="13" t="s">
        <v>102</v>
      </c>
      <c r="C32" s="78">
        <f>'POSEBNI DIO'!C10</f>
        <v>0</v>
      </c>
      <c r="D32" s="66">
        <f>'POSEBNI DIO'!D10</f>
        <v>0</v>
      </c>
      <c r="E32" s="66">
        <f>'POSEBNI DIO'!E10</f>
        <v>1930656</v>
      </c>
      <c r="F32" s="66">
        <f>'POSEBNI DIO'!F10</f>
        <v>0</v>
      </c>
      <c r="G32" s="66">
        <f>'POSEBNI DIO'!G10</f>
        <v>0</v>
      </c>
    </row>
    <row r="33" spans="1:7" x14ac:dyDescent="0.25">
      <c r="A33" s="13">
        <v>52</v>
      </c>
      <c r="B33" s="13" t="s">
        <v>48</v>
      </c>
      <c r="C33" s="78">
        <f>'POSEBNI DIO'!C11</f>
        <v>12307294.049999999</v>
      </c>
      <c r="D33" s="66">
        <f>'POSEBNI DIO'!D11</f>
        <v>6000934</v>
      </c>
      <c r="E33" s="66">
        <f>'POSEBNI DIO'!E11</f>
        <v>627510</v>
      </c>
      <c r="F33" s="66">
        <f>'POSEBNI DIO'!F11</f>
        <v>570597</v>
      </c>
      <c r="G33" s="66">
        <f>'POSEBNI DIO'!G11</f>
        <v>0</v>
      </c>
    </row>
    <row r="34" spans="1:7" ht="25.5" x14ac:dyDescent="0.25">
      <c r="A34" s="13">
        <v>56311</v>
      </c>
      <c r="B34" s="13" t="s">
        <v>99</v>
      </c>
      <c r="C34" s="78">
        <f>'POSEBNI DIO'!C12</f>
        <v>0</v>
      </c>
      <c r="D34" s="66">
        <f>'POSEBNI DIO'!D12</f>
        <v>0</v>
      </c>
      <c r="E34" s="66">
        <f>'POSEBNI DIO'!E12</f>
        <v>502790</v>
      </c>
      <c r="F34" s="66">
        <f>'POSEBNI DIO'!F12</f>
        <v>437070</v>
      </c>
      <c r="G34" s="66">
        <f>'POSEBNI DIO'!G12</f>
        <v>0</v>
      </c>
    </row>
    <row r="35" spans="1:7" x14ac:dyDescent="0.25">
      <c r="A35" s="10">
        <v>6</v>
      </c>
      <c r="B35" s="10" t="s">
        <v>49</v>
      </c>
      <c r="C35" s="77">
        <f>SUM(C36:C36)</f>
        <v>264376.72000000003</v>
      </c>
      <c r="D35" s="65">
        <f>SUM(D36:D36)</f>
        <v>293992</v>
      </c>
      <c r="E35" s="65">
        <f>SUM(E36:E36)</f>
        <v>317000</v>
      </c>
      <c r="F35" s="65">
        <f>SUM(F36:F36)</f>
        <v>317000</v>
      </c>
      <c r="G35" s="65">
        <f>SUM(G36:G36)</f>
        <v>317000</v>
      </c>
    </row>
    <row r="36" spans="1:7" x14ac:dyDescent="0.25">
      <c r="A36" s="13">
        <v>61</v>
      </c>
      <c r="B36" s="13" t="s">
        <v>49</v>
      </c>
      <c r="C36" s="78">
        <f>'POSEBNI DIO'!C13</f>
        <v>264376.72000000003</v>
      </c>
      <c r="D36" s="66">
        <f>'POSEBNI DIO'!D13</f>
        <v>293992</v>
      </c>
      <c r="E36" s="66">
        <f>'POSEBNI DIO'!E13</f>
        <v>317000</v>
      </c>
      <c r="F36" s="66">
        <f>'POSEBNI DIO'!F13</f>
        <v>317000</v>
      </c>
      <c r="G36" s="66">
        <f>'POSEBNI DIO'!G13</f>
        <v>317000</v>
      </c>
    </row>
    <row r="37" spans="1:7" ht="25.5" x14ac:dyDescent="0.25">
      <c r="A37" s="10">
        <v>7</v>
      </c>
      <c r="B37" s="10" t="s">
        <v>50</v>
      </c>
      <c r="C37" s="77">
        <f>SUM(C38:C38)</f>
        <v>1095.47</v>
      </c>
      <c r="D37" s="65">
        <f>SUM(D38:D38)</f>
        <v>3000</v>
      </c>
      <c r="E37" s="65">
        <f>SUM(E38:E38)</f>
        <v>3000</v>
      </c>
      <c r="F37" s="65">
        <f>SUM(F38:F38)</f>
        <v>3000</v>
      </c>
      <c r="G37" s="65">
        <f>SUM(G38:G38)</f>
        <v>3000</v>
      </c>
    </row>
    <row r="38" spans="1:7" ht="25.5" x14ac:dyDescent="0.25">
      <c r="A38" s="13">
        <v>71</v>
      </c>
      <c r="B38" s="13" t="s">
        <v>50</v>
      </c>
      <c r="C38" s="78">
        <f>'POSEBNI DIO'!C14</f>
        <v>1095.47</v>
      </c>
      <c r="D38" s="66">
        <f>'POSEBNI DIO'!D14</f>
        <v>3000</v>
      </c>
      <c r="E38" s="66">
        <f>'POSEBNI DIO'!E14</f>
        <v>3000</v>
      </c>
      <c r="F38" s="66">
        <f>'POSEBNI DIO'!F14</f>
        <v>3000</v>
      </c>
      <c r="G38" s="66">
        <f>'POSEBNI DIO'!G14</f>
        <v>3000</v>
      </c>
    </row>
  </sheetData>
  <mergeCells count="1">
    <mergeCell ref="B2:G2"/>
  </mergeCells>
  <pageMargins left="0.7" right="0.7" top="0.75" bottom="0.75" header="0.3" footer="0.3"/>
  <pageSetup paperSize="9" scale="9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9"/>
  <sheetViews>
    <sheetView tabSelected="1" topLeftCell="C1" workbookViewId="0">
      <selection activeCell="C104" sqref="C104"/>
    </sheetView>
  </sheetViews>
  <sheetFormatPr defaultRowHeight="15" x14ac:dyDescent="0.25"/>
  <cols>
    <col min="1" max="1" width="10.5703125" style="46" customWidth="1"/>
    <col min="2" max="2" width="44.7109375" customWidth="1"/>
    <col min="3" max="7" width="19.42578125" customWidth="1"/>
    <col min="8" max="9" width="25.28515625" customWidth="1"/>
  </cols>
  <sheetData>
    <row r="1" spans="1:9" ht="18" x14ac:dyDescent="0.25">
      <c r="A1" s="45"/>
      <c r="B1" s="5"/>
      <c r="C1" s="5"/>
      <c r="D1" s="5"/>
      <c r="E1" s="5"/>
      <c r="F1" s="5"/>
      <c r="G1" s="5"/>
      <c r="H1" s="5"/>
      <c r="I1" s="5"/>
    </row>
    <row r="2" spans="1:9" ht="15.75" customHeight="1" x14ac:dyDescent="0.25">
      <c r="B2" s="98" t="s">
        <v>35</v>
      </c>
      <c r="C2" s="98"/>
      <c r="D2" s="98"/>
      <c r="E2" s="98"/>
      <c r="F2" s="98"/>
      <c r="G2" s="98"/>
      <c r="H2" s="29"/>
      <c r="I2" s="29"/>
    </row>
    <row r="3" spans="1:9" ht="18" x14ac:dyDescent="0.25">
      <c r="A3" s="45"/>
      <c r="B3" s="5"/>
      <c r="C3" s="5"/>
      <c r="D3" s="5"/>
      <c r="E3" s="5"/>
      <c r="F3" s="5"/>
      <c r="G3" s="5"/>
      <c r="H3" s="6"/>
      <c r="I3" s="6"/>
    </row>
    <row r="4" spans="1:9" ht="25.5" customHeight="1" x14ac:dyDescent="0.25">
      <c r="A4" s="47" t="s">
        <v>39</v>
      </c>
      <c r="B4" s="42" t="s">
        <v>41</v>
      </c>
      <c r="C4" s="32" t="s">
        <v>87</v>
      </c>
      <c r="D4" s="32" t="s">
        <v>88</v>
      </c>
      <c r="E4" s="33" t="s">
        <v>89</v>
      </c>
      <c r="F4" s="33" t="s">
        <v>45</v>
      </c>
      <c r="G4" s="33" t="s">
        <v>90</v>
      </c>
    </row>
    <row r="5" spans="1:9" s="36" customFormat="1" ht="11.25" x14ac:dyDescent="0.2">
      <c r="A5" s="48">
        <v>1</v>
      </c>
      <c r="B5" s="39">
        <v>2</v>
      </c>
      <c r="C5" s="37">
        <v>3</v>
      </c>
      <c r="D5" s="37">
        <v>4</v>
      </c>
      <c r="E5" s="38">
        <v>5</v>
      </c>
      <c r="F5" s="38">
        <v>6</v>
      </c>
      <c r="G5" s="38">
        <v>7</v>
      </c>
    </row>
    <row r="6" spans="1:9" x14ac:dyDescent="0.25">
      <c r="A6" s="49"/>
      <c r="B6" s="10" t="s">
        <v>34</v>
      </c>
      <c r="C6" s="77">
        <f t="shared" ref="C6:G8" si="0">C7</f>
        <v>100188377.68999998</v>
      </c>
      <c r="D6" s="65">
        <f t="shared" si="0"/>
        <v>103988103</v>
      </c>
      <c r="E6" s="65">
        <f t="shared" si="0"/>
        <v>111082073</v>
      </c>
      <c r="F6" s="65">
        <f t="shared" si="0"/>
        <v>112250724</v>
      </c>
      <c r="G6" s="65">
        <f t="shared" si="0"/>
        <v>116534675</v>
      </c>
    </row>
    <row r="7" spans="1:9" x14ac:dyDescent="0.25">
      <c r="A7" s="49" t="s">
        <v>73</v>
      </c>
      <c r="B7" s="10" t="s">
        <v>74</v>
      </c>
      <c r="C7" s="77">
        <f t="shared" si="0"/>
        <v>100188377.68999998</v>
      </c>
      <c r="D7" s="65">
        <f t="shared" si="0"/>
        <v>103988103</v>
      </c>
      <c r="E7" s="65">
        <f t="shared" si="0"/>
        <v>111082073</v>
      </c>
      <c r="F7" s="65">
        <f t="shared" si="0"/>
        <v>112250724</v>
      </c>
      <c r="G7" s="65">
        <f t="shared" si="0"/>
        <v>116534675</v>
      </c>
    </row>
    <row r="8" spans="1:9" x14ac:dyDescent="0.25">
      <c r="A8" s="51" t="s">
        <v>75</v>
      </c>
      <c r="B8" s="26" t="s">
        <v>76</v>
      </c>
      <c r="C8" s="78">
        <f t="shared" si="0"/>
        <v>100188377.68999998</v>
      </c>
      <c r="D8" s="66">
        <f t="shared" si="0"/>
        <v>103988103</v>
      </c>
      <c r="E8" s="66">
        <f t="shared" si="0"/>
        <v>111082073</v>
      </c>
      <c r="F8" s="66">
        <f t="shared" si="0"/>
        <v>112250724</v>
      </c>
      <c r="G8" s="66">
        <f t="shared" si="0"/>
        <v>116534675</v>
      </c>
    </row>
    <row r="9" spans="1:9" x14ac:dyDescent="0.25">
      <c r="A9" s="50" t="s">
        <v>77</v>
      </c>
      <c r="B9" s="14" t="s">
        <v>78</v>
      </c>
      <c r="C9" s="78">
        <f>'POSEBNI DIO'!C6</f>
        <v>100188377.68999998</v>
      </c>
      <c r="D9" s="66">
        <f>'POSEBNI DIO'!D6</f>
        <v>103988103</v>
      </c>
      <c r="E9" s="66">
        <f>'POSEBNI DIO'!E6</f>
        <v>111082073</v>
      </c>
      <c r="F9" s="66">
        <f>'POSEBNI DIO'!F6</f>
        <v>112250724</v>
      </c>
      <c r="G9" s="66">
        <f>'POSEBNI DIO'!G6</f>
        <v>116534675</v>
      </c>
    </row>
    <row r="29" spans="1:10" x14ac:dyDescent="0.25">
      <c r="A29" s="88"/>
      <c r="B29" s="36"/>
      <c r="C29" s="36"/>
      <c r="D29" s="36"/>
      <c r="E29" s="36"/>
      <c r="F29" s="36"/>
      <c r="G29" s="36"/>
      <c r="H29" s="36"/>
      <c r="I29" s="36"/>
      <c r="J29" s="36"/>
    </row>
  </sheetData>
  <mergeCells count="1">
    <mergeCell ref="B2:G2"/>
  </mergeCells>
  <pageMargins left="0.7" right="0.7" top="0.75" bottom="0.75" header="0.3" footer="0.3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9"/>
  <sheetViews>
    <sheetView tabSelected="1" topLeftCell="C1" workbookViewId="0">
      <selection activeCell="C104" sqref="C104"/>
    </sheetView>
  </sheetViews>
  <sheetFormatPr defaultRowHeight="15" x14ac:dyDescent="0.25"/>
  <cols>
    <col min="1" max="1" width="10.5703125" customWidth="1"/>
    <col min="2" max="2" width="44.7109375" customWidth="1"/>
    <col min="3" max="7" width="19.42578125" customWidth="1"/>
    <col min="8" max="9" width="25.28515625" customWidth="1"/>
  </cols>
  <sheetData>
    <row r="1" spans="1:9" ht="18" x14ac:dyDescent="0.25">
      <c r="A1" s="5"/>
      <c r="B1" s="5"/>
      <c r="C1" s="5"/>
      <c r="D1" s="5"/>
      <c r="E1" s="5"/>
      <c r="F1" s="5"/>
      <c r="G1" s="5"/>
      <c r="H1" s="6"/>
      <c r="I1" s="6"/>
    </row>
    <row r="2" spans="1:9" ht="15.75" x14ac:dyDescent="0.25">
      <c r="A2" s="98" t="s">
        <v>11</v>
      </c>
      <c r="B2" s="98"/>
      <c r="C2" s="98"/>
      <c r="D2" s="98"/>
      <c r="E2" s="98"/>
      <c r="F2" s="98"/>
      <c r="G2" s="98"/>
      <c r="H2" s="27"/>
      <c r="I2" s="27"/>
    </row>
    <row r="3" spans="1:9" ht="18" x14ac:dyDescent="0.25">
      <c r="A3" s="5"/>
      <c r="B3" s="5"/>
      <c r="C3" s="5"/>
      <c r="D3" s="5"/>
      <c r="E3" s="5"/>
      <c r="F3" s="5"/>
      <c r="G3" s="5"/>
      <c r="H3" s="6"/>
      <c r="I3" s="6"/>
    </row>
    <row r="4" spans="1:9" ht="15.75" x14ac:dyDescent="0.25">
      <c r="A4" s="98" t="s">
        <v>36</v>
      </c>
      <c r="B4" s="98"/>
      <c r="C4" s="98"/>
      <c r="D4" s="98"/>
      <c r="E4" s="98"/>
      <c r="F4" s="98"/>
      <c r="G4" s="98"/>
      <c r="H4" s="29"/>
      <c r="I4" s="29"/>
    </row>
    <row r="5" spans="1:9" ht="18" x14ac:dyDescent="0.25">
      <c r="A5" s="5"/>
      <c r="B5" s="5"/>
      <c r="C5" s="5"/>
      <c r="D5" s="5"/>
      <c r="E5" s="5"/>
      <c r="F5" s="5"/>
      <c r="G5" s="5"/>
      <c r="H5" s="6"/>
      <c r="I5" s="6"/>
    </row>
    <row r="6" spans="1:9" ht="25.5" customHeight="1" x14ac:dyDescent="0.25">
      <c r="A6" s="47" t="s">
        <v>39</v>
      </c>
      <c r="B6" s="42" t="s">
        <v>41</v>
      </c>
      <c r="C6" s="32" t="s">
        <v>87</v>
      </c>
      <c r="D6" s="32" t="s">
        <v>88</v>
      </c>
      <c r="E6" s="33" t="s">
        <v>89</v>
      </c>
      <c r="F6" s="33" t="s">
        <v>45</v>
      </c>
      <c r="G6" s="33" t="s">
        <v>90</v>
      </c>
    </row>
    <row r="7" spans="1:9" s="36" customFormat="1" ht="11.25" x14ac:dyDescent="0.2">
      <c r="A7" s="48">
        <v>1</v>
      </c>
      <c r="B7" s="39">
        <v>2</v>
      </c>
      <c r="C7" s="37">
        <v>3</v>
      </c>
      <c r="D7" s="37">
        <v>4</v>
      </c>
      <c r="E7" s="38">
        <v>5</v>
      </c>
      <c r="F7" s="38">
        <v>6</v>
      </c>
      <c r="G7" s="38">
        <v>7</v>
      </c>
    </row>
    <row r="8" spans="1:9" x14ac:dyDescent="0.25">
      <c r="A8" s="10">
        <v>8</v>
      </c>
      <c r="B8" s="10" t="s">
        <v>12</v>
      </c>
      <c r="C8" s="77">
        <f>C9</f>
        <v>0</v>
      </c>
      <c r="D8" s="65">
        <f>D9</f>
        <v>0</v>
      </c>
      <c r="E8" s="65">
        <f>E9</f>
        <v>0</v>
      </c>
      <c r="F8" s="65">
        <f>F9</f>
        <v>0</v>
      </c>
      <c r="G8" s="65">
        <f>G9</f>
        <v>0</v>
      </c>
    </row>
    <row r="9" spans="1:9" x14ac:dyDescent="0.25">
      <c r="A9" s="13">
        <v>81</v>
      </c>
      <c r="B9" s="13" t="s">
        <v>71</v>
      </c>
      <c r="C9" s="78">
        <v>0</v>
      </c>
      <c r="D9" s="66">
        <v>0</v>
      </c>
      <c r="E9" s="66">
        <v>0</v>
      </c>
      <c r="F9" s="66">
        <v>0</v>
      </c>
      <c r="G9" s="66">
        <v>0</v>
      </c>
    </row>
    <row r="10" spans="1:9" x14ac:dyDescent="0.25">
      <c r="A10" s="11"/>
      <c r="B10" s="15"/>
      <c r="C10" s="79"/>
      <c r="D10" s="13"/>
      <c r="E10" s="13"/>
      <c r="F10" s="13"/>
      <c r="G10" s="13"/>
    </row>
    <row r="11" spans="1:9" x14ac:dyDescent="0.25">
      <c r="A11" s="12">
        <v>5</v>
      </c>
      <c r="B11" s="19" t="s">
        <v>13</v>
      </c>
      <c r="C11" s="77">
        <f>C12</f>
        <v>0</v>
      </c>
      <c r="D11" s="65">
        <f>D12</f>
        <v>0</v>
      </c>
      <c r="E11" s="65">
        <f>E12</f>
        <v>0</v>
      </c>
      <c r="F11" s="65">
        <f>F12</f>
        <v>0</v>
      </c>
      <c r="G11" s="65">
        <f>G12</f>
        <v>0</v>
      </c>
    </row>
    <row r="12" spans="1:9" x14ac:dyDescent="0.25">
      <c r="A12" s="13">
        <v>51</v>
      </c>
      <c r="B12" s="20" t="s">
        <v>72</v>
      </c>
      <c r="C12" s="78">
        <v>0</v>
      </c>
      <c r="D12" s="66">
        <v>0</v>
      </c>
      <c r="E12" s="66">
        <v>0</v>
      </c>
      <c r="F12" s="66">
        <v>0</v>
      </c>
      <c r="G12" s="66">
        <v>0</v>
      </c>
    </row>
    <row r="13" spans="1:9" x14ac:dyDescent="0.25">
      <c r="A13" s="89"/>
      <c r="B13" s="89"/>
      <c r="C13" s="89"/>
      <c r="D13" s="89"/>
      <c r="E13" s="89"/>
      <c r="F13" s="89"/>
      <c r="G13" s="89"/>
    </row>
    <row r="14" spans="1:9" x14ac:dyDescent="0.25">
      <c r="A14" s="89"/>
      <c r="B14" s="10" t="s">
        <v>91</v>
      </c>
      <c r="C14" s="77">
        <f>C15</f>
        <v>0</v>
      </c>
      <c r="D14" s="65">
        <f>D15</f>
        <v>528650</v>
      </c>
      <c r="E14" s="65">
        <f t="shared" ref="E14:G14" si="0">E15</f>
        <v>1620780</v>
      </c>
      <c r="F14" s="65">
        <f t="shared" si="0"/>
        <v>0</v>
      </c>
      <c r="G14" s="65">
        <f t="shared" si="0"/>
        <v>0</v>
      </c>
    </row>
    <row r="15" spans="1:9" x14ac:dyDescent="0.25">
      <c r="A15" s="12">
        <v>6</v>
      </c>
      <c r="B15" s="19" t="s">
        <v>6</v>
      </c>
      <c r="C15" s="77">
        <f>SUM(C16:C17)</f>
        <v>0</v>
      </c>
      <c r="D15" s="65">
        <f>SUM(D16:D17)</f>
        <v>528650</v>
      </c>
      <c r="E15" s="65">
        <f t="shared" ref="E15:G15" si="1">SUM(E16:E17)</f>
        <v>1620780</v>
      </c>
      <c r="F15" s="65">
        <f t="shared" si="1"/>
        <v>0</v>
      </c>
      <c r="G15" s="65">
        <f t="shared" si="1"/>
        <v>0</v>
      </c>
    </row>
    <row r="16" spans="1:9" x14ac:dyDescent="0.25">
      <c r="A16" s="13" t="s">
        <v>94</v>
      </c>
      <c r="B16" s="20" t="s">
        <v>92</v>
      </c>
      <c r="C16" s="78">
        <v>0</v>
      </c>
      <c r="D16" s="66">
        <v>2610760</v>
      </c>
      <c r="E16" s="66">
        <v>2082110</v>
      </c>
      <c r="F16" s="66">
        <v>461330</v>
      </c>
      <c r="G16" s="66">
        <v>461330</v>
      </c>
    </row>
    <row r="17" spans="1:10" x14ac:dyDescent="0.25">
      <c r="A17" s="13" t="s">
        <v>95</v>
      </c>
      <c r="B17" s="20" t="s">
        <v>96</v>
      </c>
      <c r="C17" s="78">
        <v>0</v>
      </c>
      <c r="D17" s="66">
        <v>-2082110</v>
      </c>
      <c r="E17" s="66">
        <v>-461330</v>
      </c>
      <c r="F17" s="66">
        <v>-461330</v>
      </c>
      <c r="G17" s="66">
        <v>-461330</v>
      </c>
    </row>
    <row r="29" spans="1:10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</row>
  </sheetData>
  <mergeCells count="2">
    <mergeCell ref="A2:G2"/>
    <mergeCell ref="A4:G4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29"/>
  <sheetViews>
    <sheetView tabSelected="1" topLeftCell="C1" workbookViewId="0">
      <selection activeCell="C104" sqref="C104"/>
    </sheetView>
  </sheetViews>
  <sheetFormatPr defaultRowHeight="15" x14ac:dyDescent="0.25"/>
  <cols>
    <col min="1" max="1" width="10.5703125" customWidth="1"/>
    <col min="2" max="2" width="44.7109375" customWidth="1"/>
    <col min="3" max="7" width="19.42578125" customWidth="1"/>
    <col min="8" max="9" width="25.28515625" customWidth="1"/>
  </cols>
  <sheetData>
    <row r="1" spans="1:9" ht="18" x14ac:dyDescent="0.25">
      <c r="A1" s="5"/>
      <c r="B1" s="5"/>
      <c r="C1" s="5"/>
      <c r="D1" s="5"/>
      <c r="E1" s="5"/>
      <c r="F1" s="5"/>
      <c r="G1" s="5"/>
      <c r="H1" s="5"/>
      <c r="I1" s="5"/>
    </row>
    <row r="2" spans="1:9" ht="15.75" customHeight="1" x14ac:dyDescent="0.25">
      <c r="B2" s="98" t="s">
        <v>37</v>
      </c>
      <c r="C2" s="98"/>
      <c r="D2" s="98"/>
      <c r="E2" s="98"/>
      <c r="F2" s="98"/>
      <c r="G2" s="98"/>
      <c r="H2" s="29"/>
      <c r="I2" s="29"/>
    </row>
    <row r="3" spans="1:9" ht="18" x14ac:dyDescent="0.25">
      <c r="A3" s="5"/>
      <c r="B3" s="5"/>
      <c r="C3" s="5"/>
      <c r="D3" s="5"/>
      <c r="E3" s="5"/>
      <c r="F3" s="5"/>
      <c r="G3" s="5"/>
      <c r="H3" s="6"/>
      <c r="I3" s="6"/>
    </row>
    <row r="4" spans="1:9" ht="25.5" customHeight="1" x14ac:dyDescent="0.25">
      <c r="A4" s="47" t="s">
        <v>39</v>
      </c>
      <c r="B4" s="42" t="s">
        <v>41</v>
      </c>
      <c r="C4" s="32" t="s">
        <v>87</v>
      </c>
      <c r="D4" s="32" t="s">
        <v>88</v>
      </c>
      <c r="E4" s="33" t="s">
        <v>89</v>
      </c>
      <c r="F4" s="33" t="s">
        <v>45</v>
      </c>
      <c r="G4" s="33" t="s">
        <v>90</v>
      </c>
    </row>
    <row r="5" spans="1:9" s="36" customFormat="1" ht="11.25" x14ac:dyDescent="0.2">
      <c r="A5" s="48">
        <v>1</v>
      </c>
      <c r="B5" s="39">
        <v>2</v>
      </c>
      <c r="C5" s="37">
        <v>3</v>
      </c>
      <c r="D5" s="37">
        <v>4</v>
      </c>
      <c r="E5" s="38">
        <v>5</v>
      </c>
      <c r="F5" s="38">
        <v>6</v>
      </c>
      <c r="G5" s="38">
        <v>7</v>
      </c>
    </row>
    <row r="6" spans="1:9" x14ac:dyDescent="0.25">
      <c r="A6" s="10"/>
      <c r="B6" s="10" t="s">
        <v>91</v>
      </c>
      <c r="C6" s="77">
        <f>C7+C17</f>
        <v>0</v>
      </c>
      <c r="D6" s="65">
        <f>D7+D17</f>
        <v>528650</v>
      </c>
      <c r="E6" s="65">
        <f t="shared" ref="E6:G6" si="0">E7+E17</f>
        <v>1620780</v>
      </c>
      <c r="F6" s="65">
        <f t="shared" si="0"/>
        <v>0</v>
      </c>
      <c r="G6" s="65">
        <f t="shared" si="0"/>
        <v>0</v>
      </c>
    </row>
    <row r="7" spans="1:9" x14ac:dyDescent="0.25">
      <c r="A7" s="10"/>
      <c r="B7" s="10" t="s">
        <v>92</v>
      </c>
      <c r="C7" s="77">
        <f>C8+C10+C12+C14</f>
        <v>0</v>
      </c>
      <c r="D7" s="65">
        <f>D8+D10+D12+D14</f>
        <v>2610760</v>
      </c>
      <c r="E7" s="65">
        <f t="shared" ref="E7:G7" si="1">E8+E10+E12+E14</f>
        <v>2082110</v>
      </c>
      <c r="F7" s="65">
        <f t="shared" si="1"/>
        <v>461330</v>
      </c>
      <c r="G7" s="65">
        <f t="shared" si="1"/>
        <v>461330</v>
      </c>
    </row>
    <row r="8" spans="1:9" x14ac:dyDescent="0.25">
      <c r="A8" s="10">
        <v>3</v>
      </c>
      <c r="B8" s="10" t="s">
        <v>43</v>
      </c>
      <c r="C8" s="77">
        <f t="shared" ref="C8:G14" si="2">C9</f>
        <v>0</v>
      </c>
      <c r="D8" s="65">
        <f t="shared" si="2"/>
        <v>1571300</v>
      </c>
      <c r="E8" s="65">
        <f t="shared" si="2"/>
        <v>1278405</v>
      </c>
      <c r="F8" s="65">
        <f t="shared" si="2"/>
        <v>0</v>
      </c>
      <c r="G8" s="65">
        <f t="shared" si="2"/>
        <v>0</v>
      </c>
    </row>
    <row r="9" spans="1:9" x14ac:dyDescent="0.25">
      <c r="A9" s="87">
        <v>31</v>
      </c>
      <c r="B9" s="13" t="s">
        <v>43</v>
      </c>
      <c r="C9" s="78">
        <f>'RAČUN FINANCIRANJA-EKONOMSKA'!C9</f>
        <v>0</v>
      </c>
      <c r="D9" s="66">
        <v>1571300</v>
      </c>
      <c r="E9" s="66">
        <v>1278405</v>
      </c>
      <c r="F9" s="66">
        <f>'RAČUN FINANCIRANJA-EKONOMSKA'!F9</f>
        <v>0</v>
      </c>
      <c r="G9" s="66">
        <f>'RAČUN FINANCIRANJA-EKONOMSKA'!G9</f>
        <v>0</v>
      </c>
    </row>
    <row r="10" spans="1:9" x14ac:dyDescent="0.25">
      <c r="A10" s="10">
        <v>5</v>
      </c>
      <c r="B10" s="10" t="s">
        <v>61</v>
      </c>
      <c r="C10" s="77">
        <f t="shared" si="2"/>
        <v>0</v>
      </c>
      <c r="D10" s="65">
        <f t="shared" si="2"/>
        <v>494440</v>
      </c>
      <c r="E10" s="65">
        <f t="shared" si="2"/>
        <v>342375</v>
      </c>
      <c r="F10" s="65">
        <f t="shared" si="2"/>
        <v>0</v>
      </c>
      <c r="G10" s="65">
        <f t="shared" si="2"/>
        <v>0</v>
      </c>
    </row>
    <row r="11" spans="1:9" x14ac:dyDescent="0.25">
      <c r="A11" s="87">
        <v>52</v>
      </c>
      <c r="B11" s="13" t="s">
        <v>58</v>
      </c>
      <c r="C11" s="78">
        <f>'RAČUN FINANCIRANJA-EKONOMSKA'!C11</f>
        <v>0</v>
      </c>
      <c r="D11" s="66">
        <v>494440</v>
      </c>
      <c r="E11" s="66">
        <v>342375</v>
      </c>
      <c r="F11" s="66">
        <f>'RAČUN FINANCIRANJA-EKONOMSKA'!F11</f>
        <v>0</v>
      </c>
      <c r="G11" s="66">
        <f>'RAČUN FINANCIRANJA-EKONOMSKA'!G11</f>
        <v>0</v>
      </c>
    </row>
    <row r="12" spans="1:9" x14ac:dyDescent="0.25">
      <c r="A12" s="10">
        <v>6</v>
      </c>
      <c r="B12" s="10" t="s">
        <v>49</v>
      </c>
      <c r="C12" s="77">
        <f t="shared" si="2"/>
        <v>0</v>
      </c>
      <c r="D12" s="65">
        <f t="shared" si="2"/>
        <v>539120</v>
      </c>
      <c r="E12" s="65">
        <f t="shared" si="2"/>
        <v>461330</v>
      </c>
      <c r="F12" s="65">
        <f t="shared" si="2"/>
        <v>461330</v>
      </c>
      <c r="G12" s="65">
        <f t="shared" si="2"/>
        <v>461330</v>
      </c>
    </row>
    <row r="13" spans="1:9" x14ac:dyDescent="0.25">
      <c r="A13" s="87">
        <v>61</v>
      </c>
      <c r="B13" s="13" t="s">
        <v>49</v>
      </c>
      <c r="C13" s="78">
        <f>'RAČUN FINANCIRANJA-EKONOMSKA'!C13</f>
        <v>0</v>
      </c>
      <c r="D13" s="66">
        <v>539120</v>
      </c>
      <c r="E13" s="66">
        <v>461330</v>
      </c>
      <c r="F13" s="66">
        <v>461330</v>
      </c>
      <c r="G13" s="66">
        <v>461330</v>
      </c>
    </row>
    <row r="14" spans="1:9" ht="25.5" x14ac:dyDescent="0.25">
      <c r="A14" s="10">
        <v>7</v>
      </c>
      <c r="B14" s="10" t="s">
        <v>50</v>
      </c>
      <c r="C14" s="77">
        <f t="shared" si="2"/>
        <v>0</v>
      </c>
      <c r="D14" s="65">
        <f t="shared" si="2"/>
        <v>5900</v>
      </c>
      <c r="E14" s="65">
        <f t="shared" si="2"/>
        <v>0</v>
      </c>
      <c r="F14" s="65">
        <f t="shared" si="2"/>
        <v>0</v>
      </c>
      <c r="G14" s="65">
        <f t="shared" si="2"/>
        <v>0</v>
      </c>
    </row>
    <row r="15" spans="1:9" ht="25.5" x14ac:dyDescent="0.25">
      <c r="A15" s="87">
        <v>71</v>
      </c>
      <c r="B15" s="13" t="s">
        <v>50</v>
      </c>
      <c r="C15" s="78">
        <f>'RAČUN FINANCIRANJA-EKONOMSKA'!C15</f>
        <v>0</v>
      </c>
      <c r="D15" s="66">
        <v>5900</v>
      </c>
      <c r="E15" s="66">
        <v>0</v>
      </c>
      <c r="F15" s="66">
        <v>0</v>
      </c>
      <c r="G15" s="66">
        <v>0</v>
      </c>
    </row>
    <row r="16" spans="1:9" x14ac:dyDescent="0.25">
      <c r="A16" s="25"/>
      <c r="B16" s="25"/>
      <c r="C16" s="78"/>
      <c r="D16" s="66"/>
      <c r="E16" s="66"/>
      <c r="F16" s="66"/>
      <c r="G16" s="66"/>
    </row>
    <row r="17" spans="1:10" x14ac:dyDescent="0.25">
      <c r="A17" s="10"/>
      <c r="B17" s="10" t="s">
        <v>93</v>
      </c>
      <c r="C17" s="77">
        <f>C18+C20+C22+C24</f>
        <v>0</v>
      </c>
      <c r="D17" s="65">
        <f>D18+D20+D22+D24</f>
        <v>-2082110</v>
      </c>
      <c r="E17" s="65">
        <f t="shared" ref="E17" si="3">E18+E20+E22+E24</f>
        <v>-461330</v>
      </c>
      <c r="F17" s="65">
        <f t="shared" ref="F17" si="4">F18+F20+F22+F24</f>
        <v>-461330</v>
      </c>
      <c r="G17" s="65">
        <f t="shared" ref="G17" si="5">G18+G20+G22+G24</f>
        <v>-461330</v>
      </c>
    </row>
    <row r="18" spans="1:10" x14ac:dyDescent="0.25">
      <c r="A18" s="10">
        <v>3</v>
      </c>
      <c r="B18" s="10" t="s">
        <v>43</v>
      </c>
      <c r="C18" s="77">
        <f t="shared" ref="C18:G24" si="6">C19</f>
        <v>0</v>
      </c>
      <c r="D18" s="65">
        <f t="shared" si="6"/>
        <v>-1278405</v>
      </c>
      <c r="E18" s="65">
        <f t="shared" si="6"/>
        <v>0</v>
      </c>
      <c r="F18" s="65">
        <f t="shared" si="6"/>
        <v>0</v>
      </c>
      <c r="G18" s="65">
        <f t="shared" si="6"/>
        <v>0</v>
      </c>
    </row>
    <row r="19" spans="1:10" x14ac:dyDescent="0.25">
      <c r="A19" s="87">
        <v>31</v>
      </c>
      <c r="B19" s="13" t="s">
        <v>43</v>
      </c>
      <c r="C19" s="78">
        <f>'RAČUN FINANCIRANJA-EKONOMSKA'!C19</f>
        <v>0</v>
      </c>
      <c r="D19" s="66">
        <v>-1278405</v>
      </c>
      <c r="E19" s="66">
        <f>'RAČUN FINANCIRANJA-EKONOMSKA'!E19</f>
        <v>0</v>
      </c>
      <c r="F19" s="66">
        <f>'RAČUN FINANCIRANJA-EKONOMSKA'!F19</f>
        <v>0</v>
      </c>
      <c r="G19" s="66">
        <f>'RAČUN FINANCIRANJA-EKONOMSKA'!G19</f>
        <v>0</v>
      </c>
    </row>
    <row r="20" spans="1:10" x14ac:dyDescent="0.25">
      <c r="A20" s="10">
        <v>5</v>
      </c>
      <c r="B20" s="10" t="s">
        <v>61</v>
      </c>
      <c r="C20" s="77">
        <f t="shared" si="6"/>
        <v>0</v>
      </c>
      <c r="D20" s="65">
        <f t="shared" si="6"/>
        <v>-342375</v>
      </c>
      <c r="E20" s="65">
        <f t="shared" si="6"/>
        <v>0</v>
      </c>
      <c r="F20" s="65">
        <f t="shared" si="6"/>
        <v>0</v>
      </c>
      <c r="G20" s="65">
        <f t="shared" si="6"/>
        <v>0</v>
      </c>
    </row>
    <row r="21" spans="1:10" x14ac:dyDescent="0.25">
      <c r="A21" s="87">
        <v>52</v>
      </c>
      <c r="B21" s="13" t="s">
        <v>58</v>
      </c>
      <c r="C21" s="78">
        <f>'RAČUN FINANCIRANJA-EKONOMSKA'!C21</f>
        <v>0</v>
      </c>
      <c r="D21" s="66">
        <v>-342375</v>
      </c>
      <c r="E21" s="66">
        <f>'RAČUN FINANCIRANJA-EKONOMSKA'!E21</f>
        <v>0</v>
      </c>
      <c r="F21" s="66">
        <f>'RAČUN FINANCIRANJA-EKONOMSKA'!F21</f>
        <v>0</v>
      </c>
      <c r="G21" s="66">
        <f>'RAČUN FINANCIRANJA-EKONOMSKA'!G21</f>
        <v>0</v>
      </c>
    </row>
    <row r="22" spans="1:10" x14ac:dyDescent="0.25">
      <c r="A22" s="10">
        <v>6</v>
      </c>
      <c r="B22" s="10" t="s">
        <v>49</v>
      </c>
      <c r="C22" s="77">
        <f t="shared" si="6"/>
        <v>0</v>
      </c>
      <c r="D22" s="65">
        <f t="shared" si="6"/>
        <v>-461330</v>
      </c>
      <c r="E22" s="65">
        <f t="shared" si="6"/>
        <v>-461330</v>
      </c>
      <c r="F22" s="65">
        <f t="shared" si="6"/>
        <v>-461330</v>
      </c>
      <c r="G22" s="65">
        <f t="shared" si="6"/>
        <v>-461330</v>
      </c>
    </row>
    <row r="23" spans="1:10" x14ac:dyDescent="0.25">
      <c r="A23" s="87">
        <v>61</v>
      </c>
      <c r="B23" s="13" t="s">
        <v>49</v>
      </c>
      <c r="C23" s="78">
        <f>'RAČUN FINANCIRANJA-EKONOMSKA'!C23</f>
        <v>0</v>
      </c>
      <c r="D23" s="66">
        <v>-461330</v>
      </c>
      <c r="E23" s="66">
        <v>-461330</v>
      </c>
      <c r="F23" s="66">
        <v>-461330</v>
      </c>
      <c r="G23" s="66">
        <v>-461330</v>
      </c>
    </row>
    <row r="24" spans="1:10" ht="25.5" x14ac:dyDescent="0.25">
      <c r="A24" s="10">
        <v>7</v>
      </c>
      <c r="B24" s="10" t="s">
        <v>50</v>
      </c>
      <c r="C24" s="77">
        <f t="shared" si="6"/>
        <v>0</v>
      </c>
      <c r="D24" s="65">
        <f t="shared" si="6"/>
        <v>0</v>
      </c>
      <c r="E24" s="65">
        <f t="shared" si="6"/>
        <v>0</v>
      </c>
      <c r="F24" s="65">
        <f t="shared" si="6"/>
        <v>0</v>
      </c>
      <c r="G24" s="65">
        <f t="shared" si="6"/>
        <v>0</v>
      </c>
    </row>
    <row r="25" spans="1:10" ht="25.5" x14ac:dyDescent="0.25">
      <c r="A25" s="87">
        <v>71</v>
      </c>
      <c r="B25" s="13" t="s">
        <v>50</v>
      </c>
      <c r="C25" s="78">
        <f>'RAČUN FINANCIRANJA-EKONOMSKA'!C25</f>
        <v>0</v>
      </c>
      <c r="D25" s="66">
        <v>0</v>
      </c>
      <c r="E25" s="66">
        <f>'RAČUN FINANCIRANJA-EKONOMSKA'!E25</f>
        <v>0</v>
      </c>
      <c r="F25" s="66">
        <f>'RAČUN FINANCIRANJA-EKONOMSKA'!F25</f>
        <v>0</v>
      </c>
      <c r="G25" s="66">
        <f>'RAČUN FINANCIRANJA-EKONOMSKA'!G25</f>
        <v>0</v>
      </c>
    </row>
    <row r="29" spans="1:10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</row>
  </sheetData>
  <mergeCells count="1">
    <mergeCell ref="B2:G2"/>
  </mergeCells>
  <pageMargins left="0.7" right="0.7" top="0.75" bottom="0.75" header="0.3" footer="0.3"/>
  <pageSetup paperSize="9" scale="8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91"/>
  <sheetViews>
    <sheetView tabSelected="1" topLeftCell="A74" zoomScale="85" zoomScaleNormal="85" workbookViewId="0">
      <selection activeCell="C104" sqref="C104"/>
    </sheetView>
  </sheetViews>
  <sheetFormatPr defaultRowHeight="15" x14ac:dyDescent="0.25"/>
  <cols>
    <col min="1" max="1" width="8.28515625" bestFit="1" customWidth="1"/>
    <col min="2" max="2" width="36.7109375" customWidth="1"/>
    <col min="3" max="7" width="19.42578125" customWidth="1"/>
    <col min="8" max="9" width="24.28515625" customWidth="1"/>
  </cols>
  <sheetData>
    <row r="1" spans="1:9" ht="18" x14ac:dyDescent="0.25">
      <c r="A1" s="5"/>
      <c r="B1" s="5"/>
      <c r="C1" s="5"/>
      <c r="D1" s="5"/>
      <c r="E1" s="5"/>
      <c r="F1" s="5"/>
      <c r="G1" s="5"/>
      <c r="H1" s="6"/>
      <c r="I1" s="6"/>
    </row>
    <row r="2" spans="1:9" ht="18" customHeight="1" x14ac:dyDescent="0.25">
      <c r="A2" s="98" t="s">
        <v>14</v>
      </c>
      <c r="B2" s="98"/>
      <c r="C2" s="98"/>
      <c r="D2" s="98"/>
      <c r="E2" s="98"/>
      <c r="F2" s="98"/>
      <c r="G2" s="98"/>
      <c r="H2" s="27"/>
      <c r="I2" s="27"/>
    </row>
    <row r="3" spans="1:9" ht="18" x14ac:dyDescent="0.25">
      <c r="A3" s="5"/>
      <c r="B3" s="5"/>
      <c r="C3" s="5"/>
      <c r="D3" s="5"/>
      <c r="E3" s="5"/>
      <c r="F3" s="5"/>
      <c r="G3" s="5"/>
      <c r="H3" s="6"/>
      <c r="I3" s="6"/>
    </row>
    <row r="4" spans="1:9" x14ac:dyDescent="0.25">
      <c r="A4" s="42" t="s">
        <v>44</v>
      </c>
      <c r="B4" s="42" t="s">
        <v>41</v>
      </c>
      <c r="C4" s="32" t="s">
        <v>87</v>
      </c>
      <c r="D4" s="32" t="s">
        <v>88</v>
      </c>
      <c r="E4" s="33" t="s">
        <v>89</v>
      </c>
      <c r="F4" s="33" t="s">
        <v>45</v>
      </c>
      <c r="G4" s="33" t="s">
        <v>90</v>
      </c>
    </row>
    <row r="5" spans="1:9" s="36" customFormat="1" ht="11.25" x14ac:dyDescent="0.2">
      <c r="A5" s="48">
        <v>1</v>
      </c>
      <c r="B5" s="39">
        <v>2</v>
      </c>
      <c r="C5" s="37">
        <v>3</v>
      </c>
      <c r="D5" s="37">
        <v>4</v>
      </c>
      <c r="E5" s="38">
        <v>5</v>
      </c>
      <c r="F5" s="38">
        <v>6</v>
      </c>
      <c r="G5" s="38">
        <v>7</v>
      </c>
    </row>
    <row r="6" spans="1:9" x14ac:dyDescent="0.25">
      <c r="A6" s="59">
        <v>34024</v>
      </c>
      <c r="B6" s="52" t="s">
        <v>46</v>
      </c>
      <c r="C6" s="74">
        <f>SUM(C7:C14)</f>
        <v>100188377.68999998</v>
      </c>
      <c r="D6" s="61">
        <f>SUM(D7:D14)</f>
        <v>103988103</v>
      </c>
      <c r="E6" s="61">
        <f>SUM(E7:E14)</f>
        <v>111082073</v>
      </c>
      <c r="F6" s="61">
        <f>SUM(F7:F14)</f>
        <v>112250724</v>
      </c>
      <c r="G6" s="61">
        <f>SUM(G7:G14)</f>
        <v>116534675</v>
      </c>
    </row>
    <row r="7" spans="1:9" x14ac:dyDescent="0.25">
      <c r="A7" s="56">
        <v>11</v>
      </c>
      <c r="B7" s="53" t="s">
        <v>42</v>
      </c>
      <c r="C7" s="75">
        <f>C36+C84</f>
        <v>4144627.75</v>
      </c>
      <c r="D7" s="63">
        <f>D36+D84</f>
        <v>3683042</v>
      </c>
      <c r="E7" s="63">
        <f>E36+E84</f>
        <v>4632640</v>
      </c>
      <c r="F7" s="63">
        <f>F36+F84</f>
        <v>3702640</v>
      </c>
      <c r="G7" s="63">
        <f>G36+G84</f>
        <v>3702640</v>
      </c>
    </row>
    <row r="8" spans="1:9" x14ac:dyDescent="0.25">
      <c r="A8" s="56">
        <v>31</v>
      </c>
      <c r="B8" s="53" t="s">
        <v>43</v>
      </c>
      <c r="C8" s="75">
        <f>C17+C27+C40+C47+C55</f>
        <v>3082765.63</v>
      </c>
      <c r="D8" s="63">
        <f>D17+D27+D40+D47+D55</f>
        <v>5545316</v>
      </c>
      <c r="E8" s="63">
        <f>E17+E27+E40+E47+E55</f>
        <v>3795950</v>
      </c>
      <c r="F8" s="63">
        <f>F17+F27+F40+F47+F55</f>
        <v>3082000</v>
      </c>
      <c r="G8" s="63">
        <f>G17+G27+G40+G47+G55</f>
        <v>3142400</v>
      </c>
    </row>
    <row r="9" spans="1:9" ht="25.5" x14ac:dyDescent="0.25">
      <c r="A9" s="56">
        <v>43</v>
      </c>
      <c r="B9" s="53" t="s">
        <v>47</v>
      </c>
      <c r="C9" s="75">
        <f>C64</f>
        <v>80388218.069999993</v>
      </c>
      <c r="D9" s="63">
        <f t="shared" ref="D9:G9" si="0">D64</f>
        <v>88461819</v>
      </c>
      <c r="E9" s="63">
        <f t="shared" si="0"/>
        <v>99272527</v>
      </c>
      <c r="F9" s="63">
        <f t="shared" si="0"/>
        <v>104138417</v>
      </c>
      <c r="G9" s="63">
        <f t="shared" si="0"/>
        <v>109369635</v>
      </c>
    </row>
    <row r="10" spans="1:9" ht="38.25" x14ac:dyDescent="0.25">
      <c r="A10" s="56">
        <v>50815</v>
      </c>
      <c r="B10" s="53" t="s">
        <v>102</v>
      </c>
      <c r="C10" s="75">
        <f>C49</f>
        <v>0</v>
      </c>
      <c r="D10" s="63">
        <f t="shared" ref="D10:G10" si="1">D49</f>
        <v>0</v>
      </c>
      <c r="E10" s="63">
        <f t="shared" si="1"/>
        <v>1930656</v>
      </c>
      <c r="F10" s="63">
        <f t="shared" si="1"/>
        <v>0</v>
      </c>
      <c r="G10" s="63">
        <f t="shared" si="1"/>
        <v>0</v>
      </c>
    </row>
    <row r="11" spans="1:9" x14ac:dyDescent="0.25">
      <c r="A11" s="56">
        <v>52</v>
      </c>
      <c r="B11" s="53" t="s">
        <v>48</v>
      </c>
      <c r="C11" s="75">
        <f>C43+C51+C70</f>
        <v>12307294.049999999</v>
      </c>
      <c r="D11" s="63">
        <f t="shared" ref="D11:G11" si="2">D43+D51+D70</f>
        <v>6000934</v>
      </c>
      <c r="E11" s="63">
        <f t="shared" si="2"/>
        <v>627510</v>
      </c>
      <c r="F11" s="63">
        <f t="shared" si="2"/>
        <v>570597</v>
      </c>
      <c r="G11" s="63">
        <f t="shared" si="2"/>
        <v>0</v>
      </c>
    </row>
    <row r="12" spans="1:9" ht="38.25" x14ac:dyDescent="0.25">
      <c r="A12" s="56">
        <v>56311</v>
      </c>
      <c r="B12" s="53" t="s">
        <v>99</v>
      </c>
      <c r="C12" s="75">
        <f>C21+C31</f>
        <v>0</v>
      </c>
      <c r="D12" s="63">
        <f t="shared" ref="D12:G12" si="3">D21+D31</f>
        <v>0</v>
      </c>
      <c r="E12" s="63">
        <f t="shared" si="3"/>
        <v>502790</v>
      </c>
      <c r="F12" s="63">
        <f t="shared" si="3"/>
        <v>437070</v>
      </c>
      <c r="G12" s="63">
        <f t="shared" si="3"/>
        <v>0</v>
      </c>
    </row>
    <row r="13" spans="1:9" x14ac:dyDescent="0.25">
      <c r="A13" s="56">
        <v>61</v>
      </c>
      <c r="B13" s="53" t="s">
        <v>49</v>
      </c>
      <c r="C13" s="75">
        <f>C76</f>
        <v>264376.72000000003</v>
      </c>
      <c r="D13" s="63">
        <f t="shared" ref="D13:G13" si="4">D76</f>
        <v>293992</v>
      </c>
      <c r="E13" s="63">
        <f t="shared" si="4"/>
        <v>317000</v>
      </c>
      <c r="F13" s="63">
        <f t="shared" si="4"/>
        <v>317000</v>
      </c>
      <c r="G13" s="63">
        <f t="shared" si="4"/>
        <v>317000</v>
      </c>
    </row>
    <row r="14" spans="1:9" ht="38.25" x14ac:dyDescent="0.25">
      <c r="A14" s="56">
        <v>71</v>
      </c>
      <c r="B14" s="53" t="s">
        <v>50</v>
      </c>
      <c r="C14" s="75">
        <f>C80</f>
        <v>1095.47</v>
      </c>
      <c r="D14" s="63">
        <f t="shared" ref="D14:G14" si="5">D80</f>
        <v>3000</v>
      </c>
      <c r="E14" s="63">
        <f t="shared" si="5"/>
        <v>3000</v>
      </c>
      <c r="F14" s="63">
        <f t="shared" si="5"/>
        <v>3000</v>
      </c>
      <c r="G14" s="63">
        <f t="shared" si="5"/>
        <v>3000</v>
      </c>
    </row>
    <row r="15" spans="1:9" ht="25.5" x14ac:dyDescent="0.25">
      <c r="A15" s="59">
        <v>3602</v>
      </c>
      <c r="B15" s="52" t="s">
        <v>51</v>
      </c>
      <c r="C15" s="74">
        <f>C35+C39+C46</f>
        <v>4166966.87</v>
      </c>
      <c r="D15" s="61">
        <f t="shared" ref="D15:G15" si="6">D35+D39+D46</f>
        <v>6004254</v>
      </c>
      <c r="E15" s="61">
        <f>E35+E39+E46</f>
        <v>7248736</v>
      </c>
      <c r="F15" s="61">
        <f t="shared" si="6"/>
        <v>3570597</v>
      </c>
      <c r="G15" s="61">
        <f t="shared" si="6"/>
        <v>3000000</v>
      </c>
    </row>
    <row r="16" spans="1:9" ht="38.25" x14ac:dyDescent="0.25">
      <c r="A16" s="59" t="s">
        <v>97</v>
      </c>
      <c r="B16" s="52" t="s">
        <v>98</v>
      </c>
      <c r="C16" s="74">
        <f>C17+C21</f>
        <v>0</v>
      </c>
      <c r="D16" s="61">
        <f>D17+D21</f>
        <v>0</v>
      </c>
      <c r="E16" s="61">
        <f t="shared" ref="E16:G16" si="7">E17+E21</f>
        <v>488050</v>
      </c>
      <c r="F16" s="61">
        <f t="shared" si="7"/>
        <v>433250</v>
      </c>
      <c r="G16" s="61">
        <f t="shared" si="7"/>
        <v>0</v>
      </c>
    </row>
    <row r="17" spans="1:7" x14ac:dyDescent="0.25">
      <c r="A17" s="59">
        <v>31</v>
      </c>
      <c r="B17" s="52" t="s">
        <v>43</v>
      </c>
      <c r="C17" s="74">
        <f>SUM(C18:C20)</f>
        <v>0</v>
      </c>
      <c r="D17" s="61">
        <f>SUM(D18:D20)</f>
        <v>0</v>
      </c>
      <c r="E17" s="61">
        <f t="shared" ref="E17:G17" si="8">SUM(E18:E20)</f>
        <v>63050</v>
      </c>
      <c r="F17" s="61">
        <f t="shared" si="8"/>
        <v>8250</v>
      </c>
      <c r="G17" s="61">
        <f t="shared" si="8"/>
        <v>0</v>
      </c>
    </row>
    <row r="18" spans="1:7" x14ac:dyDescent="0.25">
      <c r="A18" s="91">
        <v>31</v>
      </c>
      <c r="B18" s="54" t="s">
        <v>8</v>
      </c>
      <c r="C18" s="76">
        <v>0</v>
      </c>
      <c r="D18" s="62">
        <v>0</v>
      </c>
      <c r="E18" s="62">
        <v>4425</v>
      </c>
      <c r="F18" s="62">
        <v>500</v>
      </c>
      <c r="G18" s="62">
        <v>0</v>
      </c>
    </row>
    <row r="19" spans="1:7" x14ac:dyDescent="0.25">
      <c r="A19" s="91">
        <v>32</v>
      </c>
      <c r="B19" s="54" t="s">
        <v>16</v>
      </c>
      <c r="C19" s="76">
        <v>0</v>
      </c>
      <c r="D19" s="62">
        <v>0</v>
      </c>
      <c r="E19" s="62">
        <v>4025</v>
      </c>
      <c r="F19" s="62">
        <v>2250</v>
      </c>
      <c r="G19" s="62">
        <v>0</v>
      </c>
    </row>
    <row r="20" spans="1:7" ht="25.5" x14ac:dyDescent="0.25">
      <c r="A20" s="91">
        <v>42</v>
      </c>
      <c r="B20" s="54" t="s">
        <v>54</v>
      </c>
      <c r="C20" s="76">
        <v>0</v>
      </c>
      <c r="D20" s="62">
        <v>0</v>
      </c>
      <c r="E20" s="62">
        <v>54600</v>
      </c>
      <c r="F20" s="62">
        <v>5500</v>
      </c>
      <c r="G20" s="62">
        <v>0</v>
      </c>
    </row>
    <row r="21" spans="1:7" ht="38.25" x14ac:dyDescent="0.25">
      <c r="A21" s="59">
        <v>56311</v>
      </c>
      <c r="B21" s="52" t="s">
        <v>99</v>
      </c>
      <c r="C21" s="74">
        <f>SUM(C22:C25)</f>
        <v>0</v>
      </c>
      <c r="D21" s="61">
        <f>SUM(D22:D25)</f>
        <v>0</v>
      </c>
      <c r="E21" s="61">
        <f>SUM(E22:E25)</f>
        <v>425000</v>
      </c>
      <c r="F21" s="61">
        <f>SUM(F22:F25)</f>
        <v>425000</v>
      </c>
      <c r="G21" s="61">
        <f>SUM(G22:G25)</f>
        <v>0</v>
      </c>
    </row>
    <row r="22" spans="1:7" x14ac:dyDescent="0.25">
      <c r="A22" s="91">
        <v>31</v>
      </c>
      <c r="B22" s="54" t="s">
        <v>8</v>
      </c>
      <c r="C22" s="76">
        <v>0</v>
      </c>
      <c r="D22" s="62">
        <v>0</v>
      </c>
      <c r="E22" s="62">
        <v>25070</v>
      </c>
      <c r="F22" s="62">
        <v>3370</v>
      </c>
      <c r="G22" s="62">
        <v>0</v>
      </c>
    </row>
    <row r="23" spans="1:7" x14ac:dyDescent="0.25">
      <c r="A23" s="91">
        <v>32</v>
      </c>
      <c r="B23" s="54" t="s">
        <v>16</v>
      </c>
      <c r="C23" s="76">
        <v>0</v>
      </c>
      <c r="D23" s="62">
        <v>0</v>
      </c>
      <c r="E23" s="62">
        <v>22430</v>
      </c>
      <c r="F23" s="62">
        <v>15030</v>
      </c>
      <c r="G23" s="62">
        <v>0</v>
      </c>
    </row>
    <row r="24" spans="1:7" ht="25.5" x14ac:dyDescent="0.25">
      <c r="A24" s="91">
        <v>36</v>
      </c>
      <c r="B24" s="54" t="s">
        <v>69</v>
      </c>
      <c r="C24" s="76">
        <v>0</v>
      </c>
      <c r="D24" s="62">
        <v>0</v>
      </c>
      <c r="E24" s="62">
        <v>77500</v>
      </c>
      <c r="F24" s="62">
        <v>370000</v>
      </c>
      <c r="G24" s="62">
        <v>0</v>
      </c>
    </row>
    <row r="25" spans="1:7" ht="25.5" x14ac:dyDescent="0.25">
      <c r="A25" s="91">
        <v>42</v>
      </c>
      <c r="B25" s="54" t="s">
        <v>54</v>
      </c>
      <c r="C25" s="76">
        <v>0</v>
      </c>
      <c r="D25" s="62">
        <v>0</v>
      </c>
      <c r="E25" s="62">
        <v>300000</v>
      </c>
      <c r="F25" s="62">
        <v>36600</v>
      </c>
      <c r="G25" s="62">
        <v>0</v>
      </c>
    </row>
    <row r="26" spans="1:7" ht="51" x14ac:dyDescent="0.25">
      <c r="A26" s="59" t="s">
        <v>100</v>
      </c>
      <c r="B26" s="52" t="s">
        <v>101</v>
      </c>
      <c r="C26" s="74">
        <f>C27+C31</f>
        <v>0</v>
      </c>
      <c r="D26" s="61">
        <f>D27+D31</f>
        <v>0</v>
      </c>
      <c r="E26" s="61">
        <f>E27+E31</f>
        <v>91690</v>
      </c>
      <c r="F26" s="61">
        <f>F27+F31</f>
        <v>14395</v>
      </c>
      <c r="G26" s="61">
        <f>G27+G31</f>
        <v>0</v>
      </c>
    </row>
    <row r="27" spans="1:7" x14ac:dyDescent="0.25">
      <c r="A27" s="59">
        <v>31</v>
      </c>
      <c r="B27" s="52" t="s">
        <v>43</v>
      </c>
      <c r="C27" s="74">
        <f>SUM(C28:C30)</f>
        <v>0</v>
      </c>
      <c r="D27" s="61">
        <f>SUM(D28:D30)</f>
        <v>0</v>
      </c>
      <c r="E27" s="61">
        <f>SUM(E28:E30)</f>
        <v>13900</v>
      </c>
      <c r="F27" s="61">
        <f>SUM(F28:F30)</f>
        <v>2325</v>
      </c>
      <c r="G27" s="61">
        <f>SUM(G28:G30)</f>
        <v>0</v>
      </c>
    </row>
    <row r="28" spans="1:7" x14ac:dyDescent="0.25">
      <c r="A28" s="91">
        <v>31</v>
      </c>
      <c r="B28" s="54" t="s">
        <v>8</v>
      </c>
      <c r="C28" s="76">
        <v>0</v>
      </c>
      <c r="D28" s="62">
        <v>0</v>
      </c>
      <c r="E28" s="62">
        <v>4100</v>
      </c>
      <c r="F28" s="62">
        <v>700</v>
      </c>
      <c r="G28" s="62">
        <v>0</v>
      </c>
    </row>
    <row r="29" spans="1:7" x14ac:dyDescent="0.25">
      <c r="A29" s="91">
        <v>32</v>
      </c>
      <c r="B29" s="54" t="s">
        <v>16</v>
      </c>
      <c r="C29" s="76">
        <v>0</v>
      </c>
      <c r="D29" s="62">
        <v>0</v>
      </c>
      <c r="E29" s="62">
        <v>2300</v>
      </c>
      <c r="F29" s="62">
        <v>1625</v>
      </c>
      <c r="G29" s="62">
        <v>0</v>
      </c>
    </row>
    <row r="30" spans="1:7" ht="25.5" x14ac:dyDescent="0.25">
      <c r="A30" s="91">
        <v>42</v>
      </c>
      <c r="B30" s="54" t="s">
        <v>54</v>
      </c>
      <c r="C30" s="76">
        <v>0</v>
      </c>
      <c r="D30" s="62">
        <v>0</v>
      </c>
      <c r="E30" s="62">
        <v>7500</v>
      </c>
      <c r="F30" s="62">
        <v>0</v>
      </c>
      <c r="G30" s="62">
        <v>0</v>
      </c>
    </row>
    <row r="31" spans="1:7" ht="38.25" x14ac:dyDescent="0.25">
      <c r="A31" s="59">
        <v>56311</v>
      </c>
      <c r="B31" s="52" t="s">
        <v>99</v>
      </c>
      <c r="C31" s="74">
        <f>SUM(C32:C34)</f>
        <v>0</v>
      </c>
      <c r="D31" s="61">
        <f>SUM(D32:D34)</f>
        <v>0</v>
      </c>
      <c r="E31" s="61">
        <f>SUM(E32:E34)</f>
        <v>77790</v>
      </c>
      <c r="F31" s="61">
        <f>SUM(F32:F34)</f>
        <v>12070</v>
      </c>
      <c r="G31" s="61">
        <f>SUM(G32:G34)</f>
        <v>0</v>
      </c>
    </row>
    <row r="32" spans="1:7" x14ac:dyDescent="0.25">
      <c r="A32" s="91">
        <v>31</v>
      </c>
      <c r="B32" s="54" t="s">
        <v>8</v>
      </c>
      <c r="C32" s="76">
        <v>0</v>
      </c>
      <c r="D32" s="62">
        <v>0</v>
      </c>
      <c r="E32" s="62">
        <v>23120</v>
      </c>
      <c r="F32" s="62">
        <v>3830</v>
      </c>
      <c r="G32" s="62">
        <v>0</v>
      </c>
    </row>
    <row r="33" spans="1:7" x14ac:dyDescent="0.25">
      <c r="A33" s="91">
        <v>32</v>
      </c>
      <c r="B33" s="54" t="s">
        <v>16</v>
      </c>
      <c r="C33" s="76">
        <v>0</v>
      </c>
      <c r="D33" s="62">
        <v>0</v>
      </c>
      <c r="E33" s="62">
        <v>12170</v>
      </c>
      <c r="F33" s="62">
        <v>8240</v>
      </c>
      <c r="G33" s="62">
        <v>0</v>
      </c>
    </row>
    <row r="34" spans="1:7" ht="25.5" x14ac:dyDescent="0.25">
      <c r="A34" s="91">
        <v>42</v>
      </c>
      <c r="B34" s="54" t="s">
        <v>54</v>
      </c>
      <c r="C34" s="76">
        <v>0</v>
      </c>
      <c r="D34" s="62">
        <v>0</v>
      </c>
      <c r="E34" s="62">
        <v>42500</v>
      </c>
      <c r="F34" s="62">
        <v>0</v>
      </c>
      <c r="G34" s="62">
        <v>0</v>
      </c>
    </row>
    <row r="35" spans="1:7" ht="25.5" x14ac:dyDescent="0.25">
      <c r="A35" s="59" t="s">
        <v>52</v>
      </c>
      <c r="B35" s="52" t="s">
        <v>53</v>
      </c>
      <c r="C35" s="74">
        <f>C36</f>
        <v>4010912.91</v>
      </c>
      <c r="D35" s="61">
        <f t="shared" ref="D35:G35" si="9">D36</f>
        <v>2400000</v>
      </c>
      <c r="E35" s="61">
        <f t="shared" si="9"/>
        <v>3930000</v>
      </c>
      <c r="F35" s="61">
        <f t="shared" si="9"/>
        <v>3000000</v>
      </c>
      <c r="G35" s="61">
        <f t="shared" si="9"/>
        <v>3000000</v>
      </c>
    </row>
    <row r="36" spans="1:7" x14ac:dyDescent="0.25">
      <c r="A36" s="55">
        <v>11</v>
      </c>
      <c r="B36" s="52" t="s">
        <v>42</v>
      </c>
      <c r="C36" s="74">
        <f>SUM(C37:C38)</f>
        <v>4010912.91</v>
      </c>
      <c r="D36" s="61">
        <f t="shared" ref="D36:G36" si="10">SUM(D37:D38)</f>
        <v>2400000</v>
      </c>
      <c r="E36" s="61">
        <f t="shared" si="10"/>
        <v>3930000</v>
      </c>
      <c r="F36" s="61">
        <f t="shared" si="10"/>
        <v>3000000</v>
      </c>
      <c r="G36" s="61">
        <f t="shared" si="10"/>
        <v>3000000</v>
      </c>
    </row>
    <row r="37" spans="1:7" ht="25.5" x14ac:dyDescent="0.25">
      <c r="A37" s="57">
        <v>42</v>
      </c>
      <c r="B37" s="54" t="s">
        <v>54</v>
      </c>
      <c r="C37" s="76">
        <v>2000000</v>
      </c>
      <c r="D37" s="62">
        <v>1900000</v>
      </c>
      <c r="E37" s="62">
        <v>2970000</v>
      </c>
      <c r="F37" s="62">
        <v>3000000</v>
      </c>
      <c r="G37" s="62">
        <v>3000000</v>
      </c>
    </row>
    <row r="38" spans="1:7" ht="25.5" x14ac:dyDescent="0.25">
      <c r="A38" s="41">
        <v>45</v>
      </c>
      <c r="B38" s="40" t="s">
        <v>55</v>
      </c>
      <c r="C38" s="76">
        <v>2010912.91</v>
      </c>
      <c r="D38" s="62">
        <v>500000</v>
      </c>
      <c r="E38" s="62">
        <v>960000</v>
      </c>
      <c r="F38" s="62">
        <v>0</v>
      </c>
      <c r="G38" s="62">
        <v>0</v>
      </c>
    </row>
    <row r="39" spans="1:7" ht="38.25" x14ac:dyDescent="0.25">
      <c r="A39" s="60" t="s">
        <v>56</v>
      </c>
      <c r="B39" s="58" t="s">
        <v>57</v>
      </c>
      <c r="C39" s="74">
        <f>C40+C43</f>
        <v>156053.96</v>
      </c>
      <c r="D39" s="61">
        <f>D40+D43</f>
        <v>18750</v>
      </c>
      <c r="E39" s="61">
        <f>E40+E43</f>
        <v>0</v>
      </c>
      <c r="F39" s="61">
        <f>F40+F43</f>
        <v>0</v>
      </c>
      <c r="G39" s="61">
        <f>G40+G43</f>
        <v>0</v>
      </c>
    </row>
    <row r="40" spans="1:7" x14ac:dyDescent="0.25">
      <c r="A40" s="55">
        <v>31</v>
      </c>
      <c r="B40" s="52" t="s">
        <v>43</v>
      </c>
      <c r="C40" s="74">
        <f>SUM(C41:C42)</f>
        <v>24385.59</v>
      </c>
      <c r="D40" s="61">
        <f t="shared" ref="D40:G40" si="11">SUM(D41:D42)</f>
        <v>0</v>
      </c>
      <c r="E40" s="61">
        <f t="shared" si="11"/>
        <v>0</v>
      </c>
      <c r="F40" s="61">
        <f t="shared" si="11"/>
        <v>0</v>
      </c>
      <c r="G40" s="61">
        <f t="shared" si="11"/>
        <v>0</v>
      </c>
    </row>
    <row r="41" spans="1:7" x14ac:dyDescent="0.25">
      <c r="A41" s="57">
        <v>32</v>
      </c>
      <c r="B41" s="54" t="s">
        <v>16</v>
      </c>
      <c r="C41" s="76">
        <v>5208.41</v>
      </c>
      <c r="D41" s="62">
        <v>0</v>
      </c>
      <c r="E41" s="62">
        <v>0</v>
      </c>
      <c r="F41" s="62">
        <v>0</v>
      </c>
      <c r="G41" s="62">
        <v>0</v>
      </c>
    </row>
    <row r="42" spans="1:7" ht="25.5" x14ac:dyDescent="0.25">
      <c r="A42" s="41">
        <v>45</v>
      </c>
      <c r="B42" s="40" t="s">
        <v>54</v>
      </c>
      <c r="C42" s="76">
        <v>19177.18</v>
      </c>
      <c r="D42" s="62">
        <v>0</v>
      </c>
      <c r="E42" s="62">
        <v>0</v>
      </c>
      <c r="F42" s="62">
        <v>0</v>
      </c>
      <c r="G42" s="62">
        <v>0</v>
      </c>
    </row>
    <row r="43" spans="1:7" x14ac:dyDescent="0.25">
      <c r="A43" s="60">
        <v>52</v>
      </c>
      <c r="B43" s="58" t="s">
        <v>58</v>
      </c>
      <c r="C43" s="74">
        <f>SUM(C44:C45)</f>
        <v>131668.37</v>
      </c>
      <c r="D43" s="61">
        <f t="shared" ref="D43:G43" si="12">SUM(D44:D45)</f>
        <v>18750</v>
      </c>
      <c r="E43" s="61">
        <f t="shared" si="12"/>
        <v>0</v>
      </c>
      <c r="F43" s="61">
        <f t="shared" si="12"/>
        <v>0</v>
      </c>
      <c r="G43" s="61">
        <f t="shared" si="12"/>
        <v>0</v>
      </c>
    </row>
    <row r="44" spans="1:7" x14ac:dyDescent="0.25">
      <c r="A44" s="57">
        <v>32</v>
      </c>
      <c r="B44" s="54" t="s">
        <v>16</v>
      </c>
      <c r="C44" s="76">
        <v>22997.61</v>
      </c>
      <c r="D44" s="62">
        <v>18750</v>
      </c>
      <c r="E44" s="62">
        <v>0</v>
      </c>
      <c r="F44" s="62">
        <v>0</v>
      </c>
      <c r="G44" s="62">
        <v>0</v>
      </c>
    </row>
    <row r="45" spans="1:7" ht="25.5" x14ac:dyDescent="0.25">
      <c r="A45" s="57">
        <v>45</v>
      </c>
      <c r="B45" s="54" t="s">
        <v>54</v>
      </c>
      <c r="C45" s="76">
        <v>108670.76</v>
      </c>
      <c r="D45" s="62">
        <v>0</v>
      </c>
      <c r="E45" s="62">
        <v>0</v>
      </c>
      <c r="F45" s="62">
        <v>0</v>
      </c>
      <c r="G45" s="62">
        <v>0</v>
      </c>
    </row>
    <row r="46" spans="1:7" ht="51" x14ac:dyDescent="0.25">
      <c r="A46" s="55" t="s">
        <v>59</v>
      </c>
      <c r="B46" s="52" t="s">
        <v>60</v>
      </c>
      <c r="C46" s="74">
        <f>C49+C51+C47</f>
        <v>0</v>
      </c>
      <c r="D46" s="61">
        <f>D49+D51+D47</f>
        <v>3585504</v>
      </c>
      <c r="E46" s="61">
        <f>E49+E51+E47</f>
        <v>3318736</v>
      </c>
      <c r="F46" s="61">
        <f>F49+F51+F47</f>
        <v>570597</v>
      </c>
      <c r="G46" s="61">
        <f>G49+G51+G47</f>
        <v>0</v>
      </c>
    </row>
    <row r="47" spans="1:7" x14ac:dyDescent="0.25">
      <c r="A47" s="55">
        <v>31</v>
      </c>
      <c r="B47" s="52" t="s">
        <v>43</v>
      </c>
      <c r="C47" s="74">
        <f>C48</f>
        <v>0</v>
      </c>
      <c r="D47" s="61">
        <f>D48</f>
        <v>0</v>
      </c>
      <c r="E47" s="61">
        <f t="shared" ref="E47:G47" si="13">E48</f>
        <v>760570</v>
      </c>
      <c r="F47" s="61">
        <f t="shared" si="13"/>
        <v>0</v>
      </c>
      <c r="G47" s="61">
        <f t="shared" si="13"/>
        <v>0</v>
      </c>
    </row>
    <row r="48" spans="1:7" ht="25.5" x14ac:dyDescent="0.25">
      <c r="A48" s="57">
        <v>45</v>
      </c>
      <c r="B48" s="54" t="s">
        <v>55</v>
      </c>
      <c r="C48" s="76">
        <v>0</v>
      </c>
      <c r="D48" s="62">
        <v>0</v>
      </c>
      <c r="E48" s="62">
        <v>760570</v>
      </c>
      <c r="F48" s="62">
        <v>0</v>
      </c>
      <c r="G48" s="62">
        <v>0</v>
      </c>
    </row>
    <row r="49" spans="1:10" ht="38.25" x14ac:dyDescent="0.25">
      <c r="A49" s="55">
        <v>50815</v>
      </c>
      <c r="B49" s="52" t="s">
        <v>102</v>
      </c>
      <c r="C49" s="74">
        <f>C50</f>
        <v>0</v>
      </c>
      <c r="D49" s="61">
        <f t="shared" ref="D49:G49" si="14">D50</f>
        <v>0</v>
      </c>
      <c r="E49" s="61">
        <f t="shared" si="14"/>
        <v>1930656</v>
      </c>
      <c r="F49" s="61">
        <f t="shared" si="14"/>
        <v>0</v>
      </c>
      <c r="G49" s="61">
        <f t="shared" si="14"/>
        <v>0</v>
      </c>
    </row>
    <row r="50" spans="1:10" ht="25.5" x14ac:dyDescent="0.25">
      <c r="A50" s="57">
        <v>45</v>
      </c>
      <c r="B50" s="54" t="s">
        <v>55</v>
      </c>
      <c r="C50" s="76">
        <v>0</v>
      </c>
      <c r="D50" s="62">
        <v>0</v>
      </c>
      <c r="E50" s="64">
        <v>1930656</v>
      </c>
      <c r="F50" s="64">
        <v>0</v>
      </c>
      <c r="G50" s="62">
        <v>0</v>
      </c>
      <c r="H50" s="36"/>
      <c r="I50" s="36"/>
      <c r="J50" s="36"/>
    </row>
    <row r="51" spans="1:10" x14ac:dyDescent="0.25">
      <c r="A51" s="60">
        <v>52</v>
      </c>
      <c r="B51" s="58" t="s">
        <v>58</v>
      </c>
      <c r="C51" s="74">
        <f>SUM(C52)</f>
        <v>0</v>
      </c>
      <c r="D51" s="61">
        <f t="shared" ref="D51:G51" si="15">SUM(D52)</f>
        <v>3585504</v>
      </c>
      <c r="E51" s="61">
        <f t="shared" si="15"/>
        <v>627510</v>
      </c>
      <c r="F51" s="61">
        <f t="shared" si="15"/>
        <v>570597</v>
      </c>
      <c r="G51" s="61">
        <f t="shared" si="15"/>
        <v>0</v>
      </c>
    </row>
    <row r="52" spans="1:10" ht="25.5" x14ac:dyDescent="0.25">
      <c r="A52" s="57">
        <v>45</v>
      </c>
      <c r="B52" s="54" t="s">
        <v>55</v>
      </c>
      <c r="C52" s="76">
        <v>0</v>
      </c>
      <c r="D52" s="62">
        <v>3585504</v>
      </c>
      <c r="E52" s="64">
        <v>627510</v>
      </c>
      <c r="F52" s="64">
        <v>570597</v>
      </c>
      <c r="G52" s="62">
        <v>0</v>
      </c>
    </row>
    <row r="53" spans="1:10" ht="25.5" x14ac:dyDescent="0.25">
      <c r="A53" s="59">
        <v>3605</v>
      </c>
      <c r="B53" s="52" t="s">
        <v>62</v>
      </c>
      <c r="C53" s="74">
        <f>C54+C83</f>
        <v>96021410.819999993</v>
      </c>
      <c r="D53" s="61">
        <f>D54+D83</f>
        <v>97983849</v>
      </c>
      <c r="E53" s="61">
        <f>E54+E83</f>
        <v>103253597</v>
      </c>
      <c r="F53" s="61">
        <f>F54+F83</f>
        <v>108232482</v>
      </c>
      <c r="G53" s="61">
        <f>G54+G83</f>
        <v>113534675</v>
      </c>
    </row>
    <row r="54" spans="1:10" x14ac:dyDescent="0.25">
      <c r="A54" s="60" t="s">
        <v>63</v>
      </c>
      <c r="B54" s="58" t="s">
        <v>64</v>
      </c>
      <c r="C54" s="74">
        <f>C55+C64+C70+C76+C80</f>
        <v>95887695.979999989</v>
      </c>
      <c r="D54" s="61">
        <f>D55+D64+D70+D76+D80</f>
        <v>96700807</v>
      </c>
      <c r="E54" s="61">
        <f t="shared" ref="E54:G54" si="16">E55+E64+E70+E76+E80</f>
        <v>102550957</v>
      </c>
      <c r="F54" s="61">
        <f t="shared" si="16"/>
        <v>107529842</v>
      </c>
      <c r="G54" s="61">
        <f t="shared" si="16"/>
        <v>112832035</v>
      </c>
    </row>
    <row r="55" spans="1:10" x14ac:dyDescent="0.25">
      <c r="A55" s="60">
        <v>31</v>
      </c>
      <c r="B55" s="58" t="s">
        <v>43</v>
      </c>
      <c r="C55" s="74">
        <f>SUM(C56:C63)</f>
        <v>3058380.04</v>
      </c>
      <c r="D55" s="61">
        <f t="shared" ref="D55:G55" si="17">SUM(D56:D63)</f>
        <v>5545316</v>
      </c>
      <c r="E55" s="61">
        <f t="shared" si="17"/>
        <v>2958430</v>
      </c>
      <c r="F55" s="61">
        <f t="shared" si="17"/>
        <v>3071425</v>
      </c>
      <c r="G55" s="61">
        <f t="shared" si="17"/>
        <v>3142400</v>
      </c>
    </row>
    <row r="56" spans="1:10" x14ac:dyDescent="0.25">
      <c r="A56" s="57">
        <v>31</v>
      </c>
      <c r="B56" s="54" t="s">
        <v>8</v>
      </c>
      <c r="C56" s="76">
        <v>663601.6399999999</v>
      </c>
      <c r="D56" s="62">
        <v>919400</v>
      </c>
      <c r="E56" s="64">
        <v>710000</v>
      </c>
      <c r="F56" s="64">
        <v>757500</v>
      </c>
      <c r="G56" s="62">
        <v>785000</v>
      </c>
    </row>
    <row r="57" spans="1:10" x14ac:dyDescent="0.25">
      <c r="A57" s="41">
        <v>32</v>
      </c>
      <c r="B57" s="40" t="s">
        <v>16</v>
      </c>
      <c r="C57" s="76">
        <v>99030.81</v>
      </c>
      <c r="D57" s="62">
        <v>84370</v>
      </c>
      <c r="E57" s="64">
        <v>100450</v>
      </c>
      <c r="F57" s="64">
        <v>108500</v>
      </c>
      <c r="G57" s="62">
        <v>118400</v>
      </c>
    </row>
    <row r="58" spans="1:10" x14ac:dyDescent="0.25">
      <c r="A58" s="41">
        <v>34</v>
      </c>
      <c r="B58" s="40" t="s">
        <v>65</v>
      </c>
      <c r="C58" s="76">
        <v>22151.070000000003</v>
      </c>
      <c r="D58" s="62">
        <v>30000</v>
      </c>
      <c r="E58" s="64">
        <v>38000</v>
      </c>
      <c r="F58" s="64">
        <v>41000</v>
      </c>
      <c r="G58" s="62">
        <v>44000</v>
      </c>
    </row>
    <row r="59" spans="1:10" ht="25.5" x14ac:dyDescent="0.25">
      <c r="A59" s="41">
        <v>37</v>
      </c>
      <c r="B59" s="40" t="s">
        <v>66</v>
      </c>
      <c r="C59" s="76">
        <v>28469.59</v>
      </c>
      <c r="D59" s="62">
        <v>50600</v>
      </c>
      <c r="E59" s="64">
        <v>90000</v>
      </c>
      <c r="F59" s="64">
        <v>100000</v>
      </c>
      <c r="G59" s="62">
        <v>110000</v>
      </c>
    </row>
    <row r="60" spans="1:10" x14ac:dyDescent="0.25">
      <c r="A60" s="41">
        <v>38</v>
      </c>
      <c r="B60" s="40" t="s">
        <v>67</v>
      </c>
      <c r="C60" s="76">
        <v>5542.2</v>
      </c>
      <c r="D60" s="62">
        <v>49000</v>
      </c>
      <c r="E60" s="64">
        <v>41500</v>
      </c>
      <c r="F60" s="64">
        <v>41500</v>
      </c>
      <c r="G60" s="62">
        <v>41500</v>
      </c>
    </row>
    <row r="61" spans="1:10" ht="25.5" x14ac:dyDescent="0.25">
      <c r="A61" s="41">
        <v>41</v>
      </c>
      <c r="B61" s="40" t="s">
        <v>10</v>
      </c>
      <c r="C61" s="76">
        <v>27006.240000000002</v>
      </c>
      <c r="D61" s="62">
        <v>10000</v>
      </c>
      <c r="E61" s="64">
        <v>10000</v>
      </c>
      <c r="F61" s="64">
        <v>10000</v>
      </c>
      <c r="G61" s="62">
        <v>10000</v>
      </c>
      <c r="I61" s="93"/>
    </row>
    <row r="62" spans="1:10" ht="25.5" x14ac:dyDescent="0.25">
      <c r="A62" s="41">
        <v>42</v>
      </c>
      <c r="B62" s="40" t="s">
        <v>54</v>
      </c>
      <c r="C62" s="76">
        <v>1637346.62</v>
      </c>
      <c r="D62" s="62">
        <v>1401778</v>
      </c>
      <c r="E62" s="64">
        <v>766550</v>
      </c>
      <c r="F62" s="64">
        <v>1162925</v>
      </c>
      <c r="G62" s="62">
        <v>1183500</v>
      </c>
    </row>
    <row r="63" spans="1:10" ht="25.5" x14ac:dyDescent="0.25">
      <c r="A63" s="41">
        <v>45</v>
      </c>
      <c r="B63" s="40" t="s">
        <v>55</v>
      </c>
      <c r="C63" s="76">
        <v>575231.87</v>
      </c>
      <c r="D63" s="62">
        <v>3000168</v>
      </c>
      <c r="E63" s="64">
        <v>1201930</v>
      </c>
      <c r="F63" s="64">
        <v>850000</v>
      </c>
      <c r="G63" s="62">
        <v>850000</v>
      </c>
    </row>
    <row r="64" spans="1:10" x14ac:dyDescent="0.25">
      <c r="A64" s="60">
        <v>43</v>
      </c>
      <c r="B64" s="58" t="s">
        <v>68</v>
      </c>
      <c r="C64" s="74">
        <f>SUM(C65:C69)</f>
        <v>80388218.069999993</v>
      </c>
      <c r="D64" s="61">
        <f t="shared" ref="D64:G64" si="18">SUM(D65:D69)</f>
        <v>88461819</v>
      </c>
      <c r="E64" s="61">
        <f t="shared" si="18"/>
        <v>99272527</v>
      </c>
      <c r="F64" s="61">
        <f t="shared" si="18"/>
        <v>104138417</v>
      </c>
      <c r="G64" s="61">
        <f t="shared" si="18"/>
        <v>109369635</v>
      </c>
    </row>
    <row r="65" spans="1:7" x14ac:dyDescent="0.25">
      <c r="A65" s="41">
        <v>31</v>
      </c>
      <c r="B65" s="40" t="s">
        <v>8</v>
      </c>
      <c r="C65" s="76">
        <v>47963387.220000006</v>
      </c>
      <c r="D65" s="62">
        <v>53349319</v>
      </c>
      <c r="E65" s="64">
        <v>59350000</v>
      </c>
      <c r="F65" s="64">
        <v>62922500</v>
      </c>
      <c r="G65" s="62">
        <v>66700000</v>
      </c>
    </row>
    <row r="66" spans="1:7" x14ac:dyDescent="0.25">
      <c r="A66" s="41">
        <v>32</v>
      </c>
      <c r="B66" s="40" t="s">
        <v>16</v>
      </c>
      <c r="C66" s="76">
        <v>31943458.919999998</v>
      </c>
      <c r="D66" s="62">
        <v>34906900</v>
      </c>
      <c r="E66" s="64">
        <v>39699527</v>
      </c>
      <c r="F66" s="64">
        <v>40992917</v>
      </c>
      <c r="G66" s="62">
        <v>42446635</v>
      </c>
    </row>
    <row r="67" spans="1:7" x14ac:dyDescent="0.25">
      <c r="A67" s="41">
        <v>34</v>
      </c>
      <c r="B67" s="40" t="s">
        <v>65</v>
      </c>
      <c r="C67" s="76">
        <v>437093.77</v>
      </c>
      <c r="D67" s="62">
        <v>205000</v>
      </c>
      <c r="E67" s="64">
        <v>223000</v>
      </c>
      <c r="F67" s="64">
        <v>223000</v>
      </c>
      <c r="G67" s="62">
        <v>223000</v>
      </c>
    </row>
    <row r="68" spans="1:7" ht="25.5" x14ac:dyDescent="0.25">
      <c r="A68" s="41">
        <v>37</v>
      </c>
      <c r="B68" s="40" t="s">
        <v>66</v>
      </c>
      <c r="C68" s="76">
        <v>0</v>
      </c>
      <c r="D68" s="62">
        <v>0</v>
      </c>
      <c r="E68" s="64">
        <v>0</v>
      </c>
      <c r="F68" s="64">
        <v>0</v>
      </c>
      <c r="G68" s="62">
        <v>0</v>
      </c>
    </row>
    <row r="69" spans="1:7" x14ac:dyDescent="0.25">
      <c r="A69" s="41">
        <v>38</v>
      </c>
      <c r="B69" s="40" t="s">
        <v>67</v>
      </c>
      <c r="C69" s="76">
        <v>44278.16</v>
      </c>
      <c r="D69" s="62">
        <v>600</v>
      </c>
      <c r="E69" s="64">
        <v>0</v>
      </c>
      <c r="F69" s="64">
        <v>0</v>
      </c>
      <c r="G69" s="62">
        <v>0</v>
      </c>
    </row>
    <row r="70" spans="1:7" x14ac:dyDescent="0.25">
      <c r="A70" s="60">
        <v>52</v>
      </c>
      <c r="B70" s="58" t="s">
        <v>58</v>
      </c>
      <c r="C70" s="74">
        <f>SUM(C71:C75)</f>
        <v>12175625.68</v>
      </c>
      <c r="D70" s="61">
        <f>SUM(D71:D75)</f>
        <v>2396680</v>
      </c>
      <c r="E70" s="61">
        <f>SUM(E71:E75)</f>
        <v>0</v>
      </c>
      <c r="F70" s="61">
        <f>SUM(F71:F75)</f>
        <v>0</v>
      </c>
      <c r="G70" s="61">
        <f>SUM(G71:G75)</f>
        <v>0</v>
      </c>
    </row>
    <row r="71" spans="1:7" x14ac:dyDescent="0.25">
      <c r="A71" s="41">
        <v>31</v>
      </c>
      <c r="B71" s="40" t="s">
        <v>8</v>
      </c>
      <c r="C71" s="76">
        <v>379117.83999999997</v>
      </c>
      <c r="D71" s="62">
        <v>249700</v>
      </c>
      <c r="E71" s="64">
        <v>0</v>
      </c>
      <c r="F71" s="64">
        <v>0</v>
      </c>
      <c r="G71" s="62">
        <v>0</v>
      </c>
    </row>
    <row r="72" spans="1:7" x14ac:dyDescent="0.25">
      <c r="A72" s="41">
        <v>32</v>
      </c>
      <c r="B72" s="40" t="s">
        <v>16</v>
      </c>
      <c r="C72" s="76">
        <v>11100912.25</v>
      </c>
      <c r="D72" s="62">
        <v>92980</v>
      </c>
      <c r="E72" s="64">
        <v>0</v>
      </c>
      <c r="F72" s="64">
        <v>0</v>
      </c>
      <c r="G72" s="62">
        <v>0</v>
      </c>
    </row>
    <row r="73" spans="1:7" ht="25.5" x14ac:dyDescent="0.25">
      <c r="A73" s="41">
        <v>36</v>
      </c>
      <c r="B73" s="40" t="s">
        <v>69</v>
      </c>
      <c r="C73" s="76">
        <v>290752.7</v>
      </c>
      <c r="D73" s="62">
        <v>660000</v>
      </c>
      <c r="E73" s="64">
        <v>0</v>
      </c>
      <c r="F73" s="64">
        <v>0</v>
      </c>
      <c r="G73" s="62">
        <v>0</v>
      </c>
    </row>
    <row r="74" spans="1:7" ht="25.5" x14ac:dyDescent="0.25">
      <c r="A74" s="41">
        <v>42</v>
      </c>
      <c r="B74" s="40" t="s">
        <v>54</v>
      </c>
      <c r="C74" s="76">
        <v>181078.82</v>
      </c>
      <c r="D74" s="62">
        <v>894000</v>
      </c>
      <c r="E74" s="64">
        <v>0</v>
      </c>
      <c r="F74" s="64">
        <v>0</v>
      </c>
      <c r="G74" s="62">
        <v>0</v>
      </c>
    </row>
    <row r="75" spans="1:7" ht="25.5" x14ac:dyDescent="0.25">
      <c r="A75" s="41">
        <v>45</v>
      </c>
      <c r="B75" s="40" t="s">
        <v>55</v>
      </c>
      <c r="C75" s="76">
        <v>223764.07</v>
      </c>
      <c r="D75" s="62">
        <v>500000</v>
      </c>
      <c r="E75" s="64">
        <v>0</v>
      </c>
      <c r="F75" s="64">
        <v>0</v>
      </c>
      <c r="G75" s="62">
        <v>0</v>
      </c>
    </row>
    <row r="76" spans="1:7" x14ac:dyDescent="0.25">
      <c r="A76" s="60">
        <v>61</v>
      </c>
      <c r="B76" s="58" t="s">
        <v>49</v>
      </c>
      <c r="C76" s="74">
        <f>SUM(C77:C79)</f>
        <v>264376.72000000003</v>
      </c>
      <c r="D76" s="61">
        <f t="shared" ref="D76:G76" si="19">SUM(D77:D79)</f>
        <v>293992</v>
      </c>
      <c r="E76" s="61">
        <f t="shared" si="19"/>
        <v>317000</v>
      </c>
      <c r="F76" s="61">
        <f t="shared" si="19"/>
        <v>317000</v>
      </c>
      <c r="G76" s="61">
        <f t="shared" si="19"/>
        <v>317000</v>
      </c>
    </row>
    <row r="77" spans="1:7" x14ac:dyDescent="0.25">
      <c r="A77" s="41">
        <v>31</v>
      </c>
      <c r="B77" s="40" t="s">
        <v>8</v>
      </c>
      <c r="C77" s="76">
        <v>0</v>
      </c>
      <c r="D77" s="62">
        <v>0</v>
      </c>
      <c r="E77" s="64">
        <v>0</v>
      </c>
      <c r="F77" s="64">
        <v>0</v>
      </c>
      <c r="G77" s="62">
        <v>0</v>
      </c>
    </row>
    <row r="78" spans="1:7" x14ac:dyDescent="0.25">
      <c r="A78" s="41">
        <v>32</v>
      </c>
      <c r="B78" s="40" t="s">
        <v>16</v>
      </c>
      <c r="C78" s="76">
        <v>48839.93</v>
      </c>
      <c r="D78" s="62">
        <v>49000</v>
      </c>
      <c r="E78" s="64">
        <v>48000</v>
      </c>
      <c r="F78" s="64">
        <v>48000</v>
      </c>
      <c r="G78" s="62">
        <v>48000</v>
      </c>
    </row>
    <row r="79" spans="1:7" ht="25.5" x14ac:dyDescent="0.25">
      <c r="A79" s="41">
        <v>42</v>
      </c>
      <c r="B79" s="40" t="s">
        <v>54</v>
      </c>
      <c r="C79" s="76">
        <v>215536.79</v>
      </c>
      <c r="D79" s="62">
        <v>244992</v>
      </c>
      <c r="E79" s="64">
        <v>269000</v>
      </c>
      <c r="F79" s="64">
        <v>269000</v>
      </c>
      <c r="G79" s="62">
        <v>269000</v>
      </c>
    </row>
    <row r="80" spans="1:7" ht="38.25" x14ac:dyDescent="0.25">
      <c r="A80" s="60">
        <v>71</v>
      </c>
      <c r="B80" s="58" t="s">
        <v>50</v>
      </c>
      <c r="C80" s="74">
        <f>SUM(C81:C82)</f>
        <v>1095.47</v>
      </c>
      <c r="D80" s="61">
        <f t="shared" ref="D80:G80" si="20">SUM(D81:D82)</f>
        <v>3000</v>
      </c>
      <c r="E80" s="61">
        <f t="shared" si="20"/>
        <v>3000</v>
      </c>
      <c r="F80" s="61">
        <f t="shared" si="20"/>
        <v>3000</v>
      </c>
      <c r="G80" s="61">
        <f t="shared" si="20"/>
        <v>3000</v>
      </c>
    </row>
    <row r="81" spans="1:7" x14ac:dyDescent="0.25">
      <c r="A81" s="41">
        <v>32</v>
      </c>
      <c r="B81" s="40" t="s">
        <v>16</v>
      </c>
      <c r="C81" s="76">
        <v>1095.47</v>
      </c>
      <c r="D81" s="62">
        <v>3000</v>
      </c>
      <c r="E81" s="64">
        <v>0</v>
      </c>
      <c r="F81" s="64">
        <v>0</v>
      </c>
      <c r="G81" s="62">
        <v>0</v>
      </c>
    </row>
    <row r="82" spans="1:7" ht="25.5" x14ac:dyDescent="0.25">
      <c r="A82" s="41">
        <v>42</v>
      </c>
      <c r="B82" s="40" t="s">
        <v>54</v>
      </c>
      <c r="C82" s="76">
        <v>0</v>
      </c>
      <c r="D82" s="62">
        <v>0</v>
      </c>
      <c r="E82" s="64">
        <v>3000</v>
      </c>
      <c r="F82" s="64">
        <v>3000</v>
      </c>
      <c r="G82" s="62">
        <v>3000</v>
      </c>
    </row>
    <row r="83" spans="1:7" x14ac:dyDescent="0.25">
      <c r="A83" s="60" t="s">
        <v>70</v>
      </c>
      <c r="B83" s="58" t="s">
        <v>64</v>
      </c>
      <c r="C83" s="74">
        <f>C84</f>
        <v>133714.84</v>
      </c>
      <c r="D83" s="61">
        <f t="shared" ref="D83:G83" si="21">D84</f>
        <v>1283042</v>
      </c>
      <c r="E83" s="61">
        <f t="shared" si="21"/>
        <v>702640</v>
      </c>
      <c r="F83" s="61">
        <f t="shared" si="21"/>
        <v>702640</v>
      </c>
      <c r="G83" s="61">
        <f t="shared" si="21"/>
        <v>702640</v>
      </c>
    </row>
    <row r="84" spans="1:7" x14ac:dyDescent="0.25">
      <c r="A84" s="60">
        <v>11</v>
      </c>
      <c r="B84" s="58" t="s">
        <v>42</v>
      </c>
      <c r="C84" s="74">
        <f>SUM(C85:C86)</f>
        <v>133714.84</v>
      </c>
      <c r="D84" s="61">
        <f t="shared" ref="D84:G84" si="22">SUM(D85:D86)</f>
        <v>1283042</v>
      </c>
      <c r="E84" s="61">
        <f t="shared" si="22"/>
        <v>702640</v>
      </c>
      <c r="F84" s="61">
        <f t="shared" si="22"/>
        <v>702640</v>
      </c>
      <c r="G84" s="61">
        <f t="shared" si="22"/>
        <v>702640</v>
      </c>
    </row>
    <row r="85" spans="1:7" x14ac:dyDescent="0.25">
      <c r="A85" s="41">
        <v>31</v>
      </c>
      <c r="B85" s="40" t="s">
        <v>8</v>
      </c>
      <c r="C85" s="76">
        <v>60171.03</v>
      </c>
      <c r="D85" s="62">
        <v>0</v>
      </c>
      <c r="E85" s="64">
        <v>0</v>
      </c>
      <c r="F85" s="64">
        <v>0</v>
      </c>
      <c r="G85" s="62">
        <v>0</v>
      </c>
    </row>
    <row r="86" spans="1:7" x14ac:dyDescent="0.25">
      <c r="A86" s="41">
        <v>32</v>
      </c>
      <c r="B86" s="40" t="s">
        <v>16</v>
      </c>
      <c r="C86" s="76">
        <v>73543.81</v>
      </c>
      <c r="D86" s="62">
        <v>1283042</v>
      </c>
      <c r="E86" s="64">
        <v>702640</v>
      </c>
      <c r="F86" s="64">
        <v>702640</v>
      </c>
      <c r="G86" s="62">
        <v>702640</v>
      </c>
    </row>
    <row r="88" spans="1:7" x14ac:dyDescent="0.25">
      <c r="A88" s="114" t="s">
        <v>106</v>
      </c>
      <c r="B88" s="114"/>
      <c r="C88" s="114"/>
      <c r="D88" s="114"/>
    </row>
    <row r="89" spans="1:7" ht="3.75" customHeight="1" x14ac:dyDescent="0.25">
      <c r="A89" s="114"/>
      <c r="B89" s="114"/>
      <c r="C89" s="114"/>
      <c r="D89" s="114"/>
    </row>
    <row r="90" spans="1:7" x14ac:dyDescent="0.25">
      <c r="A90" s="115"/>
      <c r="B90" s="115"/>
      <c r="C90" s="115"/>
      <c r="D90" s="115"/>
    </row>
    <row r="91" spans="1:7" x14ac:dyDescent="0.25">
      <c r="A91" s="116" t="s">
        <v>107</v>
      </c>
      <c r="B91" s="116"/>
      <c r="C91" s="116"/>
      <c r="D91" s="116"/>
    </row>
  </sheetData>
  <mergeCells count="2">
    <mergeCell ref="A2:G2"/>
    <mergeCell ref="A91:D91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8</vt:i4>
      </vt:variant>
    </vt:vector>
  </HeadingPairs>
  <TitlesOfParts>
    <vt:vector size="16" baseType="lpstr">
      <vt:lpstr>Naslovna</vt:lpstr>
      <vt:lpstr>SAŽETAK</vt:lpstr>
      <vt:lpstr>RAČUN PRIH. I RASH.-EKONOMSKA</vt:lpstr>
      <vt:lpstr>RAČUN PRIH. I RASH.-IZVORI FIN.</vt:lpstr>
      <vt:lpstr>RAČUN RASH.-FUNKCIJSKI</vt:lpstr>
      <vt:lpstr>RAČUN FINANCIRANJA-EKONOMSKA</vt:lpstr>
      <vt:lpstr>RAČUN FINANCIRANJA-IZVORI FIN.</vt:lpstr>
      <vt:lpstr>POSEBNI DIO</vt:lpstr>
      <vt:lpstr>Naslovna!Podrucje_ispisa</vt:lpstr>
      <vt:lpstr>'POSEBNI DIO'!Podrucje_ispisa</vt:lpstr>
      <vt:lpstr>'RAČUN FINANCIRANJA-EKONOMSKA'!Podrucje_ispisa</vt:lpstr>
      <vt:lpstr>'RAČUN FINANCIRANJA-IZVORI FIN.'!Podrucje_ispisa</vt:lpstr>
      <vt:lpstr>'RAČUN PRIH. I RASH.-EKONOMSKA'!Podrucje_ispisa</vt:lpstr>
      <vt:lpstr>'RAČUN PRIH. I RASH.-IZVORI FIN.'!Podrucje_ispisa</vt:lpstr>
      <vt:lpstr>'RAČUN RASH.-FUNKCIJSKI'!Podrucje_ispisa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Josip Znidarčić</cp:lastModifiedBy>
  <cp:lastPrinted>2025-12-29T13:28:52Z</cp:lastPrinted>
  <dcterms:created xsi:type="dcterms:W3CDTF">2022-08-12T12:51:27Z</dcterms:created>
  <dcterms:modified xsi:type="dcterms:W3CDTF">2025-12-29T13:28:59Z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14. Format izgleda financijskog plana proračunskog korisnika.xlsx</vt:lpwstr>
  </property>
</Properties>
</file>